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3" r:id="rId1"/>
  </sheets>
  <definedNames>
    <definedName name="_xlnm.Print_Titles" localSheetId="0">отчет!$4:$7</definedName>
    <definedName name="_xlnm.Print_Area" localSheetId="0">отчет!$A$1:$Z$237</definedName>
  </definedNames>
  <calcPr calcId="152511" refMode="R1C1"/>
</workbook>
</file>

<file path=xl/calcChain.xml><?xml version="1.0" encoding="utf-8"?>
<calcChain xmlns="http://schemas.openxmlformats.org/spreadsheetml/2006/main">
  <c r="K11" i="3" l="1"/>
  <c r="K10" i="3"/>
  <c r="K9" i="3"/>
  <c r="J9" i="3"/>
  <c r="I11" i="3" l="1"/>
  <c r="J11" i="3"/>
  <c r="K8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J97" i="3"/>
  <c r="J216" i="3"/>
  <c r="K216" i="3" s="1"/>
  <c r="F198" i="3"/>
  <c r="J176" i="3"/>
  <c r="J175" i="3"/>
  <c r="K175" i="3" s="1"/>
  <c r="J174" i="3"/>
  <c r="K174" i="3" s="1"/>
  <c r="J155" i="3" l="1"/>
  <c r="J18" i="3"/>
  <c r="K155" i="3" l="1"/>
  <c r="J94" i="3"/>
  <c r="K59" i="3"/>
  <c r="K18" i="3" l="1"/>
  <c r="K21" i="3"/>
  <c r="K22" i="3"/>
  <c r="K23" i="3"/>
  <c r="K24" i="3"/>
  <c r="K26" i="3"/>
  <c r="K27" i="3"/>
  <c r="K28" i="3"/>
  <c r="K29" i="3"/>
  <c r="K30" i="3"/>
  <c r="K33" i="3"/>
  <c r="K34" i="3"/>
  <c r="K35" i="3"/>
  <c r="K39" i="3"/>
  <c r="K42" i="3"/>
  <c r="K43" i="3"/>
  <c r="K44" i="3"/>
  <c r="K45" i="3"/>
  <c r="K46" i="3"/>
  <c r="K47" i="3"/>
  <c r="K49" i="3"/>
  <c r="K50" i="3"/>
  <c r="K51" i="3"/>
  <c r="K53" i="3"/>
  <c r="K54" i="3"/>
  <c r="K55" i="3"/>
  <c r="K56" i="3"/>
  <c r="K57" i="3"/>
  <c r="K58" i="3"/>
  <c r="K63" i="3"/>
  <c r="K65" i="3"/>
  <c r="K66" i="3"/>
  <c r="K67" i="3"/>
  <c r="K68" i="3"/>
  <c r="K69" i="3"/>
  <c r="K70" i="3"/>
  <c r="K71" i="3"/>
  <c r="K72" i="3"/>
  <c r="K73" i="3"/>
  <c r="K74" i="3"/>
  <c r="K79" i="3"/>
  <c r="K82" i="3"/>
  <c r="K83" i="3"/>
  <c r="K87" i="3"/>
  <c r="K88" i="3"/>
  <c r="K89" i="3"/>
  <c r="K92" i="3"/>
  <c r="K95" i="3"/>
  <c r="K96" i="3"/>
  <c r="K97" i="3"/>
  <c r="J76" i="3" l="1"/>
  <c r="J77" i="3"/>
  <c r="J78" i="3"/>
  <c r="J48" i="3"/>
  <c r="J91" i="3"/>
  <c r="J86" i="3"/>
  <c r="J84" i="3"/>
  <c r="J64" i="3"/>
  <c r="K64" i="3" s="1"/>
  <c r="J62" i="3"/>
  <c r="K62" i="3" s="1"/>
  <c r="J61" i="3"/>
  <c r="K61" i="3" s="1"/>
  <c r="J60" i="3"/>
  <c r="K60" i="3" s="1"/>
  <c r="K52" i="3"/>
  <c r="J32" i="3"/>
  <c r="J25" i="3"/>
  <c r="K25" i="3" s="1"/>
  <c r="J20" i="3"/>
  <c r="K20" i="3" s="1"/>
  <c r="J19" i="3"/>
  <c r="J15" i="3"/>
  <c r="K15" i="3" s="1"/>
  <c r="J14" i="3"/>
  <c r="I94" i="3"/>
  <c r="I91" i="3"/>
  <c r="I86" i="3"/>
  <c r="I84" i="3"/>
  <c r="I81" i="3" s="1"/>
  <c r="I78" i="3"/>
  <c r="I77" i="3"/>
  <c r="I76" i="3"/>
  <c r="I75" i="3"/>
  <c r="K75" i="3" s="1"/>
  <c r="I48" i="3"/>
  <c r="I38" i="3"/>
  <c r="K38" i="3" s="1"/>
  <c r="I32" i="3"/>
  <c r="I17" i="3"/>
  <c r="I13" i="3"/>
  <c r="I41" i="3" l="1"/>
  <c r="I37" i="3"/>
  <c r="K32" i="3"/>
  <c r="K86" i="3"/>
  <c r="K94" i="3"/>
  <c r="K78" i="3"/>
  <c r="K76" i="3"/>
  <c r="J13" i="3"/>
  <c r="K13" i="3" s="1"/>
  <c r="K14" i="3"/>
  <c r="J17" i="3"/>
  <c r="K17" i="3" s="1"/>
  <c r="K19" i="3"/>
  <c r="J81" i="3"/>
  <c r="K81" i="3" s="1"/>
  <c r="K84" i="3"/>
  <c r="J37" i="3"/>
  <c r="K37" i="3" s="1"/>
  <c r="K91" i="3"/>
  <c r="K48" i="3"/>
  <c r="K77" i="3"/>
  <c r="J41" i="3"/>
  <c r="M8" i="3" l="1"/>
  <c r="K41" i="3"/>
</calcChain>
</file>

<file path=xl/sharedStrings.xml><?xml version="1.0" encoding="utf-8"?>
<sst xmlns="http://schemas.openxmlformats.org/spreadsheetml/2006/main" count="660" uniqueCount="457">
  <si>
    <t>№ п/п</t>
  </si>
  <si>
    <t>Заемные средства</t>
  </si>
  <si>
    <t>Бюджетные средства</t>
  </si>
  <si>
    <t>Количество в натуральных показателях</t>
  </si>
  <si>
    <t>Сумма инвестиционной программы (проекты), тыс. тенге</t>
  </si>
  <si>
    <t>план</t>
  </si>
  <si>
    <t>факт</t>
  </si>
  <si>
    <t>Собственные средства</t>
  </si>
  <si>
    <t>Наименование мероприятий</t>
  </si>
  <si>
    <t>1.1</t>
  </si>
  <si>
    <t>Реконструкция электросетей с разукрупнением, в том числе:</t>
  </si>
  <si>
    <t>1.2</t>
  </si>
  <si>
    <t>шт</t>
  </si>
  <si>
    <t>Раздел 1</t>
  </si>
  <si>
    <t>Раздел 2</t>
  </si>
  <si>
    <t>Замена устаревшего оборудования, в том числе:</t>
  </si>
  <si>
    <t>2.1</t>
  </si>
  <si>
    <t>2.3</t>
  </si>
  <si>
    <t>2.4</t>
  </si>
  <si>
    <t>2.5</t>
  </si>
  <si>
    <t>2.6</t>
  </si>
  <si>
    <t>2.7</t>
  </si>
  <si>
    <t>2.8</t>
  </si>
  <si>
    <t>2.9</t>
  </si>
  <si>
    <t>2.14</t>
  </si>
  <si>
    <t>км</t>
  </si>
  <si>
    <t>Раздел 3</t>
  </si>
  <si>
    <t>Релейная защита, в том числе:</t>
  </si>
  <si>
    <t>3.1</t>
  </si>
  <si>
    <t>3.2</t>
  </si>
  <si>
    <t>3.3</t>
  </si>
  <si>
    <t>Раздел 4</t>
  </si>
  <si>
    <t>4.1</t>
  </si>
  <si>
    <t>4.2</t>
  </si>
  <si>
    <t>точка учета</t>
  </si>
  <si>
    <t>Раздел 5</t>
  </si>
  <si>
    <t>5.1</t>
  </si>
  <si>
    <t>5.2</t>
  </si>
  <si>
    <t>5.4</t>
  </si>
  <si>
    <t>5.5</t>
  </si>
  <si>
    <t>5.8</t>
  </si>
  <si>
    <t>5.9</t>
  </si>
  <si>
    <t>5.11</t>
  </si>
  <si>
    <t>5.13</t>
  </si>
  <si>
    <t>5.14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</si>
  <si>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</si>
  <si>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</si>
  <si>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</si>
  <si>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</si>
  <si>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</si>
  <si>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</si>
  <si>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</si>
  <si>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</si>
  <si>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</si>
  <si>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</si>
  <si>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</si>
  <si>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</si>
  <si>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</si>
  <si>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</si>
  <si>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</si>
  <si>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</si>
  <si>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</si>
  <si>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</si>
  <si>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</si>
  <si>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</si>
  <si>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5.38</t>
  </si>
  <si>
    <t>5.39</t>
  </si>
  <si>
    <t>5.40</t>
  </si>
  <si>
    <t>Раздел 6</t>
  </si>
  <si>
    <t>Капитальный ремонт РП,ТП,ВЛ приводящии к увеличению ОС, в том числе:</t>
  </si>
  <si>
    <t>6.1</t>
  </si>
  <si>
    <t xml:space="preserve">Капитальный ремонт ВЛ-10 кВ </t>
  </si>
  <si>
    <t>6.2</t>
  </si>
  <si>
    <t>6.3</t>
  </si>
  <si>
    <t xml:space="preserve">Капитальный ремонт РП, ТП, КТП </t>
  </si>
  <si>
    <t>Раздел 7</t>
  </si>
  <si>
    <t>Транспорт, спецмеханизмы, в том числе:</t>
  </si>
  <si>
    <t>7.1</t>
  </si>
  <si>
    <t>7.3</t>
  </si>
  <si>
    <t>Раздел 8</t>
  </si>
  <si>
    <t>8.1</t>
  </si>
  <si>
    <t>Раздел 9</t>
  </si>
  <si>
    <t>9.1</t>
  </si>
  <si>
    <t>9.2</t>
  </si>
  <si>
    <t>9.3</t>
  </si>
  <si>
    <t>услуга</t>
  </si>
  <si>
    <t>Замена прислонных шкафов</t>
  </si>
  <si>
    <t>7.2</t>
  </si>
  <si>
    <t>Внедрение автоматизированной системы коммерческого учета электроэнергии, в том числе:</t>
  </si>
  <si>
    <t>Информация о плановых и фактических объемах предоставления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</si>
  <si>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</si>
  <si>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Единица измерения </t>
  </si>
  <si>
    <t>Период предоставления услуги в рамках инвестиционной программы 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</si>
  <si>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</si>
  <si>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</si>
  <si>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факт прошлого года</t>
  </si>
  <si>
    <t>факт текущего года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</si>
  <si>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</si>
  <si>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</si>
  <si>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</si>
  <si>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</si>
  <si>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</si>
  <si>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План</t>
  </si>
  <si>
    <t>Факт</t>
  </si>
  <si>
    <t>Отклонение</t>
  </si>
  <si>
    <t>Причины отклонения</t>
  </si>
  <si>
    <t>Амортизация</t>
  </si>
  <si>
    <t>Прибыль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</si>
  <si>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</si>
  <si>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Отчет о прибылях и убытках</t>
  </si>
  <si>
    <t>5.3</t>
  </si>
  <si>
    <t>5.12</t>
  </si>
  <si>
    <t>5.15</t>
  </si>
  <si>
    <t>5.16</t>
  </si>
  <si>
    <t>5.37</t>
  </si>
  <si>
    <t>передача и распределение электрической энергии, территория обслуживания - г.Астана</t>
  </si>
  <si>
    <t>тыс.кВтч</t>
  </si>
  <si>
    <t>работа</t>
  </si>
  <si>
    <t>5.41</t>
  </si>
  <si>
    <t>2.10</t>
  </si>
  <si>
    <t>2.11</t>
  </si>
  <si>
    <t>2.12</t>
  </si>
  <si>
    <t>2.13</t>
  </si>
  <si>
    <t>нет аварий</t>
  </si>
  <si>
    <t>отсутствие аварийных отключений, снижение физического износа, потерь энергии при транспортировке</t>
  </si>
  <si>
    <t>с 1 января по 31 декабря 2017 года</t>
  </si>
  <si>
    <t>Разделение и разукрупнение ВЛ-10 кВ ТП-87 - ТП-208 возможно питание от ПС Городская , Тяговая и Промзона</t>
  </si>
  <si>
    <t>Разделение и разукрупнение ВЛ-10 кВ РП "Кирова ф.17" с установкой РПП</t>
  </si>
  <si>
    <t>Замена оборудования в РП -23, РП-43</t>
  </si>
  <si>
    <t>Замена оборудования в  ТП-388, ТП-413, ТП-60, ТП-90, ТП-135, ТП-145, ТП-153, ТП-266, ТП-494, ТП-1151</t>
  </si>
  <si>
    <t>Замена КТП на КТП большей мощностью (КТП-933, КТП-936, КТП-30, КТП-1129, КТП-1065)</t>
  </si>
  <si>
    <t>Замена КТП на БКТПН в КТП-705 и КТП-711</t>
  </si>
  <si>
    <t>Замена ТП на БКТПН в ТП-160 и ТП-749</t>
  </si>
  <si>
    <t>Замена КЛ-10 кВ ПС "Заречная"- РП-113 (4680 м), ПС "Заречная"- РП-84 (4680 м.), ПС "Заречная" - ТП-1668 (780м)</t>
  </si>
  <si>
    <t>Замена аккумуляторной батареи 150А/ч (ПС"Восточная", ПС "Караоткель", ПС "Заречная")</t>
  </si>
  <si>
    <t>Замена выпрямительного устройства (ПС "Насосная")</t>
  </si>
  <si>
    <t>Замена щитов собственных нужд (ЩСН) ПС "Степная"</t>
  </si>
  <si>
    <t>Установка вакуумных выключателей</t>
  </si>
  <si>
    <t>Трансформатор тока для баковых выключателей 110 кВ на ПС "Западная"</t>
  </si>
  <si>
    <t>Комплект оборудования и ПО для присоединения 5 ячеек к существующей СМиУ на ПС "Западная"</t>
  </si>
  <si>
    <t>3</t>
  </si>
  <si>
    <t>Терминал релейной защиты Siemens 7SJ6325 (ПС "Восточный Промрайон")</t>
  </si>
  <si>
    <t>Терминал релейной защиты Siemens  6MD6635-5EB92-0AA LOS (ПС "Левобережная")</t>
  </si>
  <si>
    <t xml:space="preserve">Модернизация ПС "Новая", "Промзона", "Городская" в части системы Мониторинга и Управления (SCADA) для организации активно-адаптивных сетей </t>
  </si>
  <si>
    <t>АСКУЭ частного сектора (нижний уровень)</t>
  </si>
  <si>
    <t xml:space="preserve">Строительно-монтажные работы по установке  приборов учета АСКУЭ на границе балансовой принадлежности между АО "Астана-РЭК" и МЖФ </t>
  </si>
  <si>
    <t>Проектные работы, в том числе:</t>
  </si>
  <si>
    <t>Проектирование реконструкции ПС "Кирова" с заменой трансформаторов Т1 и Т2</t>
  </si>
  <si>
    <t>Проектирование замены оборудования РП 10/0,4 кВ на 2018  год (для 1 шт)</t>
  </si>
  <si>
    <t>Проектирование замены оборудования  ТП-10/0,4 кВ на 2018  год (для 12 шт)</t>
  </si>
  <si>
    <t>Проектирование демонтажа и нового строительства ТП, КТП -10/0,4 кВ на 2018 год (для 8 шт)</t>
  </si>
  <si>
    <t>Проектирование по внедрению АСКУЭ частного сектора и объектов АО "Астана-РЭК" с модернизацией  воздушных вводов на самонесущие изолированные провода (СИП) 3 этап на 2017 год</t>
  </si>
  <si>
    <t>Проектирование«Внедрение АСКУЭ частного сектора и объектов АО «Астана-РЭК» с модернизацией воздушных вводов на СИП. IV очередь»</t>
  </si>
  <si>
    <t>Проектирование установки приборов учета на МЖФ г.Астана. 2 этап</t>
  </si>
  <si>
    <t>Технический надзор по замене оборудования в РП</t>
  </si>
  <si>
    <t>Авторский надзор по замене оборудования в РП</t>
  </si>
  <si>
    <t>Технический надзор по замене оборудования в ТП</t>
  </si>
  <si>
    <t>Авторский надзор по замене оборудования в ТП</t>
  </si>
  <si>
    <t>Технический надзор по замене оборудования в КТП на КТПН большей мощностью</t>
  </si>
  <si>
    <t>Авторский надзор по замене оборудования в КТП на КТПН большей мощностью</t>
  </si>
  <si>
    <t xml:space="preserve">Технический надзор по замене КТП на БКТПН </t>
  </si>
  <si>
    <t xml:space="preserve">Авторский надзор по замене КТП на БКТПН </t>
  </si>
  <si>
    <t>Технический надзор по замене оборудования в ТП на БКТПН</t>
  </si>
  <si>
    <t>Авторский надзор по замене оборудования в ТП на БКТПН</t>
  </si>
  <si>
    <t>Технический надзор по реконструкции ПС "ИКИ"</t>
  </si>
  <si>
    <t>Авторский надзор по реконструкции ПС "ИКИ"</t>
  </si>
  <si>
    <t>Технический надзор по реконструкции на ПС "Промзона"</t>
  </si>
  <si>
    <t>Авторский надзор по реконструкции ПС "Промзона"</t>
  </si>
  <si>
    <t>Технический надзор по реконструкции распределительных сетей</t>
  </si>
  <si>
    <t>Технический надзор по установке приборов учета АСКУЭ МЖФ</t>
  </si>
  <si>
    <t>Авторский надзор по установке приборов учета АСКУЭ МЖФ</t>
  </si>
  <si>
    <t>Технический надзор разделение и разукрупнение ВЛ-10 кВ ТП-87 - ТП-208 возможно питание от ПС Городская , Тяговая и Промзона</t>
  </si>
  <si>
    <t>Авторский надзор разделение и разукрупнение ВЛ-10 кВ ТП-87 - ТП-208 возможно питание от ПС Городская , Тяговая и Промзона</t>
  </si>
  <si>
    <t>Технический надзор разделение и разукрупнение ВЛ-10 кВ РП "Кирова ф.17" с установкой РПП</t>
  </si>
  <si>
    <t>Авторский надзор разделение и разукрупнение ВЛ-10 кВ РП "Кирова ф.17" с установкой РПП</t>
  </si>
  <si>
    <t>Технический надзор по установке приборов учета АСКУЭ частного сектора</t>
  </si>
  <si>
    <t>Авторский надзор по установке приборов учета АСКУЭ частного сектора</t>
  </si>
  <si>
    <t>Технический надзор по АСКУЭ частного сектора 2 этап</t>
  </si>
  <si>
    <t>Авторский надзор по АСКУЭ частного сектора 2 этап</t>
  </si>
  <si>
    <t>Техническое обследование строительной части РП, ТП (40 шт.)</t>
  </si>
  <si>
    <t>Экспертиза проекта "Проектирование установки приборов учета на МЖФ г.Астана. 2 этап"</t>
  </si>
  <si>
    <t>Экспертиза ПСД замена кабельных линий 10 кВ</t>
  </si>
  <si>
    <t>Экспертиза ПСД замена кабельных линий 0,4 кВ</t>
  </si>
  <si>
    <t>Экспертиза ПСД по внедрению АСКУЭ частного сектора и объектов АО "Астана-РЭК" с модернизацией воздушных вводов на СИП. 3 этап</t>
  </si>
  <si>
    <t>Экспертиза проекта реконструкции ПС "Городская"</t>
  </si>
  <si>
    <t>Строительство и реконструкция объектов, в том числе:</t>
  </si>
  <si>
    <t xml:space="preserve">Реконструкция ПС "Промзона" </t>
  </si>
  <si>
    <t>Установка станции пожаротушения с авторегулированием давления на ПС "Заречная"</t>
  </si>
  <si>
    <t>Реконструкция ПС 110/10 кВ  "ИКИ" (часть работ перенесена с 2016 года)</t>
  </si>
  <si>
    <t xml:space="preserve">Капитальный ремонт ВЛ-0,4 кВ </t>
  </si>
  <si>
    <t>Автогидроподъемник высотой подъема 22 метра (перенесена с 2016 года)</t>
  </si>
  <si>
    <t>9</t>
  </si>
  <si>
    <t>Прочие основные средства</t>
  </si>
  <si>
    <t>Переносная установка для испытаний и преобразований предварительной и точной локализации повреждений кабелей в сетях низкого и среднего напряжения</t>
  </si>
  <si>
    <t>Автоматический аппарат для определения температуры вспышки в закрытом тигле</t>
  </si>
  <si>
    <t>штук</t>
  </si>
  <si>
    <t>комплект</t>
  </si>
  <si>
    <t>единица</t>
  </si>
  <si>
    <t>Информация АО "Астана-РЭК" об исполнении инвестиционной программы на 2017 год</t>
  </si>
  <si>
    <t>9.4</t>
  </si>
  <si>
    <t>ИТОГО по инвестиционной программе за 2017г:</t>
  </si>
  <si>
    <t>экономия за счет тендерных процедур</t>
  </si>
  <si>
    <t>включены расходы на установку оборудования</t>
  </si>
  <si>
    <t>в связи с тендерными мероприятиями на государтсвенных закупках материала и оборудования</t>
  </si>
  <si>
    <t xml:space="preserve">Председатель Правления </t>
  </si>
  <si>
    <t>Первый заместитель председателя Правления по производству</t>
  </si>
  <si>
    <t>Заместитель председателя Правления по экономике и финансам</t>
  </si>
  <si>
    <t>Главный инженер</t>
  </si>
  <si>
    <t>Начальник СР</t>
  </si>
  <si>
    <t>А.Павлов</t>
  </si>
  <si>
    <t>С.Менкин</t>
  </si>
  <si>
    <t>К.Мукин</t>
  </si>
  <si>
    <t>Р.Абжанов</t>
  </si>
  <si>
    <t>С.Баранов</t>
  </si>
  <si>
    <t>Вращающие кресла на колесиках</t>
  </si>
  <si>
    <t>Стулья для сотрудников</t>
  </si>
  <si>
    <t>Столы для сотрудников прямоугольные</t>
  </si>
  <si>
    <t>Тумба с выдвижными ящиками (комод)</t>
  </si>
  <si>
    <t>Шкаф для одежды</t>
  </si>
  <si>
    <t>Стремянка металлическая</t>
  </si>
  <si>
    <t>Шкаф для документов  закрытый</t>
  </si>
  <si>
    <t>Шкаф для документов  стеклянный</t>
  </si>
  <si>
    <t>Кабинет руководителя</t>
  </si>
  <si>
    <t>Диван угловой</t>
  </si>
  <si>
    <t>Кухонный уголок с мойкой</t>
  </si>
  <si>
    <t>Шкаф для документов  открытый</t>
  </si>
  <si>
    <t>Шкаф плательный</t>
  </si>
  <si>
    <t>Информационная доска</t>
  </si>
  <si>
    <t>Лавки</t>
  </si>
  <si>
    <t>Стол угловой</t>
  </si>
  <si>
    <t>Стол титровальный 5 штанг 2 ящика из нержавеющей стали</t>
  </si>
  <si>
    <t>Шкаф вытяжной стальной  со сливной кюветкой  95 вт</t>
  </si>
  <si>
    <t xml:space="preserve">Шкаф вытяжной стальной  с мойкой для посуды  в комплекте </t>
  </si>
  <si>
    <t>Шкаф сушильный ШСС-80-01 СПУ масса 45 кг</t>
  </si>
  <si>
    <t>Стол химический с верхней полкой 2 ящика блок розеток размеры 1200х600х900</t>
  </si>
  <si>
    <t>Стол островной полка 6 тумб блок розеток  2400х1500х900</t>
  </si>
  <si>
    <t>Стол-мойка  из полированной стали глубиной раковины 140 мм смесителем  горячей,холодной воды слиным сифоном</t>
  </si>
  <si>
    <t>Табурет лабороторный с мягким сиденьем</t>
  </si>
  <si>
    <t xml:space="preserve">Тумба подкотная дверка замок полка металлическая </t>
  </si>
  <si>
    <t>Стол двухтумбовый</t>
  </si>
  <si>
    <t>Диван</t>
  </si>
  <si>
    <t>Стол компьютерный угловой</t>
  </si>
  <si>
    <t>Шкаф гардеробный  двухсекционный металлический</t>
  </si>
  <si>
    <t>Стеллаж</t>
  </si>
  <si>
    <t>Кухня сегмент настенный</t>
  </si>
  <si>
    <t>Кухня сегмент напольный</t>
  </si>
  <si>
    <t>Шкаф для документов открытый</t>
  </si>
  <si>
    <t>Шкаф для документов закрытый (1990*800*400)</t>
  </si>
  <si>
    <t>Стеллаж для документов закрытый (800*800*400)</t>
  </si>
  <si>
    <t>Диван (светлый)</t>
  </si>
  <si>
    <t>Тумба</t>
  </si>
  <si>
    <t>Стол офисный</t>
  </si>
  <si>
    <t>Кресло руководителя</t>
  </si>
  <si>
    <t>Кресло оператора</t>
  </si>
  <si>
    <t>Шкаф металлический с замком</t>
  </si>
  <si>
    <t>Сервер отказоустойчивый, сетевой</t>
  </si>
  <si>
    <t>Моноблок универсальный</t>
  </si>
  <si>
    <t>Ноутбук</t>
  </si>
  <si>
    <t>Многофункциональное устройство</t>
  </si>
  <si>
    <t>Источник бесперебойного питания интерактивный</t>
  </si>
  <si>
    <t>Источник бесперебойного питания</t>
  </si>
  <si>
    <t>Tablet PC</t>
  </si>
  <si>
    <t>Хаб 8-портовый</t>
  </si>
  <si>
    <t>Монитор</t>
  </si>
  <si>
    <t>Многофункциональное устройство Canon MF 226</t>
  </si>
  <si>
    <t>Компьютер в комплекте InterCore i3/3.7GHz/RAM 4Gb/HDD500Gb(монитор, клавиатура, мышь)</t>
  </si>
  <si>
    <t>Принтер HP Office Jet 7110 e-Print/A3/33ppm/4800x1200 dpi</t>
  </si>
  <si>
    <t>Плоттер Canon imagePROGRAF iPF770</t>
  </si>
  <si>
    <t>Факсимильный аппарат термопечатный</t>
  </si>
  <si>
    <t>Приобретение производственных сплит-систем</t>
  </si>
  <si>
    <t xml:space="preserve">Бортовой автомобиль КАМАЗ 53215-052-15 </t>
  </si>
  <si>
    <t>Легковой коммерческий автомобиль бортовой с тентом</t>
  </si>
  <si>
    <t>Мини-экскаватор JCB 80-30 ZTS</t>
  </si>
  <si>
    <t>Автокран КС-35719-5-02-1</t>
  </si>
  <si>
    <t xml:space="preserve">Скамья </t>
  </si>
  <si>
    <t>Стол обеденный</t>
  </si>
  <si>
    <t>Журнальный столик</t>
  </si>
  <si>
    <t>Стул деревянный</t>
  </si>
  <si>
    <t>Принтер цветной</t>
  </si>
  <si>
    <t>Ультрабук</t>
  </si>
  <si>
    <t xml:space="preserve">Копировальный аппарат </t>
  </si>
  <si>
    <t xml:space="preserve">Компьютер </t>
  </si>
  <si>
    <t>Телефон сотовый</t>
  </si>
  <si>
    <t xml:space="preserve">Видеорегистратор </t>
  </si>
  <si>
    <t>Камера цифровая</t>
  </si>
  <si>
    <t>Видеокамера</t>
  </si>
  <si>
    <t>Внедрение  программы 1С:ЕRP управление предприятием</t>
  </si>
  <si>
    <t>Установка программного обеспечения</t>
  </si>
  <si>
    <t>Разработка и настройка автоматизированных рабочих мест</t>
  </si>
  <si>
    <t>Autodesk AutoCAD Программное обеспечение</t>
  </si>
  <si>
    <t>Программное обеспечение</t>
  </si>
  <si>
    <t>Работы по разработке ПСД на маслохозяйство при ПС Вочточный Промрайон</t>
  </si>
  <si>
    <t xml:space="preserve">Рама для силовых тренировок </t>
  </si>
  <si>
    <t xml:space="preserve">Тренажер спортивный многофункциональный </t>
  </si>
  <si>
    <t>Вакуумный выключатель ВВ-10</t>
  </si>
  <si>
    <t>Алкотестер</t>
  </si>
  <si>
    <t>Вольтамперфазометр</t>
  </si>
  <si>
    <t>Домкрат гидравлический 2т.</t>
  </si>
  <si>
    <t>Устройство-зарядно-выпрямительное</t>
  </si>
  <si>
    <t>Углошлифовальная машина ALTECO Stsndard AG 2400-230</t>
  </si>
  <si>
    <t>Машина поломоечная</t>
  </si>
  <si>
    <t>Болгарка электрическая</t>
  </si>
  <si>
    <t>Перфоратор 1100 об/мин</t>
  </si>
  <si>
    <t xml:space="preserve">Аппарат высокого давления </t>
  </si>
  <si>
    <t xml:space="preserve">Аппарат моечный </t>
  </si>
  <si>
    <t>Прибор кабельный</t>
  </si>
  <si>
    <t>Плита электрическая</t>
  </si>
  <si>
    <t xml:space="preserve">Аппарат </t>
  </si>
  <si>
    <t>Поломоечная машина</t>
  </si>
  <si>
    <t>Насос циркулярный</t>
  </si>
  <si>
    <t>Вакуумный выключатель 10 кВ ЗАН-5 1250А</t>
  </si>
  <si>
    <t>Терминал Релейной защиты 1НАО</t>
  </si>
  <si>
    <t>Терминал Релейной защиты 1FG1</t>
  </si>
  <si>
    <t>Терминал Релейной защиты ODAO</t>
  </si>
  <si>
    <t xml:space="preserve">Терминал Релейной защиты </t>
  </si>
  <si>
    <t>Трансформатор напряжения ЗНОЛП-10</t>
  </si>
  <si>
    <t>Вакуумный выключатель 10 кВ ЗАН-5104</t>
  </si>
  <si>
    <t>Вакуумный выключатель 10 кВ ЗАН-5113</t>
  </si>
  <si>
    <t>Разъединитель шинный 10 кВ РВЗ</t>
  </si>
  <si>
    <t>Разъединитель линейный 10 кВ РВЗ</t>
  </si>
  <si>
    <t>Трансформатор тока 10 кВ (ТОЛ 200/5)</t>
  </si>
  <si>
    <t>Трансформатор тока 10 кВ (ТОЛ 400/5)</t>
  </si>
  <si>
    <t>Терминал защиты SIPROTEC 7RW600</t>
  </si>
  <si>
    <t>Установка трансформаторов тока нулевой последовательности ТЗРЛ-125 У2</t>
  </si>
  <si>
    <t>Блок релейной защиты</t>
  </si>
  <si>
    <t>Терминал релейной защиты</t>
  </si>
  <si>
    <t>Навигатор</t>
  </si>
  <si>
    <t>за счет экономии по инвестиционной программе 2016 года</t>
  </si>
  <si>
    <t>за счет экономии тарифной сметы</t>
  </si>
  <si>
    <t>Прочие основные средства, в том числе:</t>
  </si>
  <si>
    <t xml:space="preserve">Прочие основные средства, в том числе: 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</si>
  <si>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</si>
  <si>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</si>
  <si>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</si>
  <si>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</si>
  <si>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</si>
  <si>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</si>
  <si>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</si>
  <si>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</si>
  <si>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</si>
  <si>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</si>
  <si>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</si>
  <si>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</si>
  <si>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</si>
  <si>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</si>
  <si>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9.3.15</t>
  </si>
  <si>
    <t>9.3.16</t>
  </si>
  <si>
    <t>9.3.17</t>
  </si>
  <si>
    <t>9.3.18</t>
  </si>
  <si>
    <t>9.3.19</t>
  </si>
  <si>
    <t>9.3.20</t>
  </si>
  <si>
    <t>9.3.21</t>
  </si>
  <si>
    <t>9.3.22</t>
  </si>
  <si>
    <t>9.3.23</t>
  </si>
  <si>
    <t>9.3.24</t>
  </si>
  <si>
    <t>9.3.25</t>
  </si>
  <si>
    <t>9.3.26</t>
  </si>
  <si>
    <t>9.3.27</t>
  </si>
  <si>
    <t>9.3.28</t>
  </si>
  <si>
    <t>9.3.29</t>
  </si>
  <si>
    <t>9.3.30</t>
  </si>
  <si>
    <t>9.3.31</t>
  </si>
  <si>
    <t>9.3.32</t>
  </si>
  <si>
    <t>9.3.33</t>
  </si>
  <si>
    <t>9.3.34</t>
  </si>
  <si>
    <t>9.3.35</t>
  </si>
  <si>
    <t>9.3.36</t>
  </si>
  <si>
    <t>9.3.37</t>
  </si>
  <si>
    <t>9.3.38</t>
  </si>
  <si>
    <t>9.3.39</t>
  </si>
  <si>
    <t>9.3.40</t>
  </si>
  <si>
    <t>9.3.41</t>
  </si>
  <si>
    <t>9.3.42</t>
  </si>
  <si>
    <t>9.3.43</t>
  </si>
  <si>
    <t>9.3.44</t>
  </si>
  <si>
    <t>9.3.45</t>
  </si>
  <si>
    <t>9.3.46</t>
  </si>
  <si>
    <t>9.3.47</t>
  </si>
  <si>
    <t>9.3.48</t>
  </si>
  <si>
    <t>9.3.49</t>
  </si>
  <si>
    <t>9.3.50</t>
  </si>
  <si>
    <t>9.3.51</t>
  </si>
  <si>
    <t>9.3.52</t>
  </si>
  <si>
    <t>9.3.53</t>
  </si>
  <si>
    <t>9.3.54</t>
  </si>
  <si>
    <t>9.3.55</t>
  </si>
  <si>
    <t>9.3.56</t>
  </si>
  <si>
    <t>9.3.57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</si>
  <si>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</si>
  <si>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</si>
  <si>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</si>
  <si>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</si>
  <si>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</si>
  <si>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</si>
  <si>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</si>
  <si>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</si>
  <si>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</si>
  <si>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</si>
  <si>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</si>
  <si>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</si>
  <si>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</si>
  <si>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9.4.14</t>
  </si>
  <si>
    <t>9.4.15</t>
  </si>
  <si>
    <t>9.4.16</t>
  </si>
  <si>
    <t>9.4.17</t>
  </si>
  <si>
    <t>9.4.18</t>
  </si>
  <si>
    <t>9.4.19</t>
  </si>
  <si>
    <t>9.4.20</t>
  </si>
  <si>
    <t>9.4.21</t>
  </si>
  <si>
    <t>9.4.22</t>
  </si>
  <si>
    <t>9.4.23</t>
  </si>
  <si>
    <t>9.4.24</t>
  </si>
  <si>
    <t>9.4.25</t>
  </si>
  <si>
    <t>9.4.26</t>
  </si>
  <si>
    <t>9.4.27</t>
  </si>
  <si>
    <t>9.4.28</t>
  </si>
  <si>
    <t>9.4.29</t>
  </si>
  <si>
    <t>9.4.30</t>
  </si>
  <si>
    <t>9.4.31</t>
  </si>
  <si>
    <t>9.4.32</t>
  </si>
  <si>
    <t>9.4.33</t>
  </si>
  <si>
    <t>9.4.34</t>
  </si>
  <si>
    <t>9.4.35</t>
  </si>
  <si>
    <t>9.4.36</t>
  </si>
  <si>
    <t>9.4.37</t>
  </si>
  <si>
    <t>9.4.38</t>
  </si>
  <si>
    <t>9.4.39</t>
  </si>
  <si>
    <t>9.4.40</t>
  </si>
  <si>
    <t>9.4.41</t>
  </si>
  <si>
    <t>9.4.42</t>
  </si>
  <si>
    <t>9.4.43</t>
  </si>
  <si>
    <t>9.4.44</t>
  </si>
  <si>
    <t>9.4.45</t>
  </si>
  <si>
    <t>9.4.46</t>
  </si>
  <si>
    <t>9.4.47</t>
  </si>
  <si>
    <t>9.4.48</t>
  </si>
  <si>
    <t>9.4.49</t>
  </si>
  <si>
    <t>9.4.50</t>
  </si>
  <si>
    <t>9.4.51</t>
  </si>
  <si>
    <t>9.4.52</t>
  </si>
  <si>
    <t>9.4.53</t>
  </si>
  <si>
    <t>9.4.54</t>
  </si>
  <si>
    <t>9.4.55</t>
  </si>
  <si>
    <t>9.4.56</t>
  </si>
  <si>
    <t>9.4.57</t>
  </si>
  <si>
    <t>9.4.58</t>
  </si>
  <si>
    <t>9.4.59</t>
  </si>
  <si>
    <t>9.4.60</t>
  </si>
  <si>
    <t>9.4.61</t>
  </si>
  <si>
    <t>за счет проведения комплекса мероприятий по снижению нормативно-технических потерь</t>
  </si>
  <si>
    <t>АРЭС ( ТП-388, ТП-413), СРЭС (ТП-60, ТП-90, ТП-135, ТП-145, ТП-153, ТП-266), ЕРЭС ( ТП-494, ТП-1151)</t>
  </si>
  <si>
    <t>СРЭС (РП-23, РП-43)</t>
  </si>
  <si>
    <t>АРЭС (КТП-933, КТП-936, КТП-30), ЕРЭС (КТП-1129), СРЭС (КТП-1065)</t>
  </si>
  <si>
    <t>СРЭС (КТП-705, КТП-711)</t>
  </si>
  <si>
    <t>СРЭС (ТП-160, ТП-749)</t>
  </si>
  <si>
    <t>ВСЕГО, в том числе:</t>
  </si>
  <si>
    <t>по утвержденной инвестиционной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</si>
</sst>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16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left" vertical="center" wrapText="1"/>
    </xf>
    <xf numFmtId="0" fontId="7" fillId="0" borderId="0" xfId="0" applyFont="1" applyFill="1"/>
    <xf numFmtId="0" fontId="3" fillId="0" borderId="0" xfId="0" applyFont="1" applyFill="1" applyBorder="1"/>
    <xf numFmtId="0" fontId="2" fillId="0" borderId="0" xfId="0" applyFont="1" applyFill="1"/>
    <xf numFmtId="0" fontId="7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left" vertical="center" wrapText="1"/>
    </xf>
    <xf numFmtId="0" fontId="9" fillId="0" borderId="0" xfId="0" applyFont="1" applyFill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 applyProtection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1" fillId="0" borderId="1" xfId="0" applyNumberFormat="1" applyFont="1" applyFill="1" applyBorder="1" applyAlignment="1" applyProtection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/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/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2" fillId="0" borderId="1" xfId="0" applyFont="1" applyFill="1" applyBorder="1"/>
    <xf numFmtId="0" fontId="14" fillId="0" borderId="1" xfId="0" applyFont="1" applyFill="1" applyBorder="1"/>
    <xf numFmtId="0" fontId="12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/>
    <xf numFmtId="0" fontId="12" fillId="2" borderId="1" xfId="0" applyNumberFormat="1" applyFont="1" applyFill="1" applyBorder="1" applyAlignment="1" applyProtection="1">
      <alignment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 applyProtection="1">
      <alignment horizontal="center" vertical="center"/>
    </xf>
    <xf numFmtId="1" fontId="10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center"/>
    </xf>
    <xf numFmtId="43" fontId="10" fillId="0" borderId="1" xfId="1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vertical="center"/>
    </xf>
  </cellXfs>
  <cellStyles count="5">
    <cellStyle name="Обычный" xfId="0" builtinId="0"/>
    <cellStyle name="Обычный 2" xfId="2"/>
    <cellStyle name="Обычный 3" xfId="4"/>
    <cellStyle name="Обычный 4 2 2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4"/>
  <sheetViews>
    <sheetView tabSelected="1" view="pageBreakPreview" zoomScale="43" zoomScaleNormal="60" zoomScaleSheetLayoutView="43" workbookViewId="0">
      <selection activeCell="A9" sqref="A9:A11"/>
    </sheetView>
  </sheetViews>
  <sheetFormatPr defaultRowHeight="18.75" x14ac:dyDescent="0.3"/>
  <cols>
    <col min="1" max="1" width="9.28515625" style="1" customWidth="1"/>
    <col min="2" max="2" width="21.7109375" style="1" customWidth="1"/>
    <col min="3" max="3" width="45.7109375" style="1" customWidth="1"/>
    <col min="4" max="4" width="19.7109375" style="2" customWidth="1"/>
    <col min="5" max="5" width="18.85546875" style="3" customWidth="1"/>
    <col min="6" max="6" width="18" style="3" customWidth="1"/>
    <col min="7" max="7" width="20.42578125" style="3" customWidth="1"/>
    <col min="8" max="8" width="25.5703125" style="3" customWidth="1"/>
    <col min="9" max="9" width="20.42578125" style="3" customWidth="1"/>
    <col min="10" max="10" width="21.42578125" style="3" customWidth="1"/>
    <col min="11" max="11" width="19.7109375" style="3" customWidth="1"/>
    <col min="12" max="12" width="26" style="4" customWidth="1"/>
    <col min="13" max="13" width="21.140625" style="1" customWidth="1"/>
    <col min="14" max="14" width="15.42578125" style="1" customWidth="1"/>
    <col min="15" max="15" width="16.42578125" style="1" bestFit="1" customWidth="1"/>
    <col min="16" max="16" width="15.140625" style="1" customWidth="1"/>
    <col min="17" max="17" width="16.140625" style="1" customWidth="1"/>
    <col min="18" max="18" width="14.7109375" style="1" customWidth="1"/>
    <col min="19" max="20" width="14.5703125" style="1" customWidth="1"/>
    <col min="21" max="21" width="12.5703125" style="5" customWidth="1"/>
    <col min="22" max="22" width="14.42578125" style="5" customWidth="1"/>
    <col min="23" max="23" width="15.85546875" style="5" customWidth="1"/>
    <col min="24" max="24" width="15.7109375" style="5" customWidth="1"/>
    <col min="25" max="25" width="26" style="5" customWidth="1"/>
    <col min="26" max="26" width="26.28515625" style="5" customWidth="1"/>
    <col min="27" max="27" width="53.7109375" style="5" hidden="1" customWidth="1"/>
    <col min="28" max="16384" width="9.140625" style="5"/>
  </cols>
  <sheetData>
    <row r="1" spans="1:26" ht="23.25" x14ac:dyDescent="0.35">
      <c r="A1" s="9"/>
      <c r="B1" s="9"/>
      <c r="C1" s="9"/>
      <c r="D1" s="10"/>
      <c r="E1" s="11"/>
      <c r="F1" s="11"/>
      <c r="G1" s="11"/>
      <c r="H1" s="11"/>
      <c r="I1" s="11"/>
      <c r="J1" s="11"/>
      <c r="K1" s="11"/>
      <c r="L1" s="12"/>
      <c r="M1" s="9"/>
      <c r="N1" s="9"/>
      <c r="O1" s="9"/>
      <c r="P1" s="9"/>
      <c r="Q1" s="9"/>
      <c r="R1" s="9"/>
      <c r="S1" s="9"/>
      <c r="T1" s="9"/>
      <c r="U1" s="13"/>
      <c r="V1" s="13"/>
      <c r="W1" s="13"/>
      <c r="X1" s="14"/>
      <c r="Y1" s="15"/>
      <c r="Z1" s="13"/>
    </row>
    <row r="2" spans="1:26" ht="22.5" x14ac:dyDescent="0.3">
      <c r="A2" s="144" t="s">
        <v>198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23.25" x14ac:dyDescent="0.35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2"/>
      <c r="M3" s="9"/>
      <c r="N3" s="9"/>
      <c r="O3" s="9"/>
      <c r="P3" s="9"/>
      <c r="Q3" s="9"/>
      <c r="R3" s="9"/>
      <c r="S3" s="9"/>
      <c r="T3" s="9"/>
      <c r="U3" s="13"/>
      <c r="V3" s="13"/>
      <c r="W3" s="13"/>
      <c r="X3" s="13"/>
      <c r="Y3" s="13"/>
      <c r="Z3" s="13"/>
    </row>
    <row r="4" spans="1:26" s="7" customFormat="1" ht="66.75" customHeight="1" x14ac:dyDescent="0.3">
      <c r="A4" s="145" t="s">
        <v>0</v>
      </c>
      <c r="B4" s="145" t="s">
        <v>89</v>
      </c>
      <c r="C4" s="145"/>
      <c r="D4" s="145"/>
      <c r="E4" s="145"/>
      <c r="F4" s="145"/>
      <c r="G4" s="145"/>
      <c r="H4" s="145" t="s">
        <v>109</v>
      </c>
      <c r="I4" s="145" t="s">
        <v>4</v>
      </c>
      <c r="J4" s="145"/>
      <c r="K4" s="145"/>
      <c r="L4" s="145"/>
      <c r="M4" s="145" t="s">
        <v>93</v>
      </c>
      <c r="N4" s="145"/>
      <c r="O4" s="145"/>
      <c r="P4" s="145"/>
      <c r="Q4" s="145" t="s">
        <v>94</v>
      </c>
      <c r="R4" s="145"/>
      <c r="S4" s="145"/>
      <c r="T4" s="145"/>
      <c r="U4" s="145"/>
      <c r="V4" s="145"/>
      <c r="W4" s="145"/>
      <c r="X4" s="145"/>
      <c r="Y4" s="145" t="s">
        <v>100</v>
      </c>
      <c r="Z4" s="145" t="s">
        <v>101</v>
      </c>
    </row>
    <row r="5" spans="1:26" s="7" customFormat="1" ht="295.5" customHeight="1" x14ac:dyDescent="0.3">
      <c r="A5" s="145"/>
      <c r="B5" s="145" t="s">
        <v>90</v>
      </c>
      <c r="C5" s="145" t="s">
        <v>8</v>
      </c>
      <c r="D5" s="145" t="s">
        <v>91</v>
      </c>
      <c r="E5" s="146" t="s">
        <v>3</v>
      </c>
      <c r="F5" s="146"/>
      <c r="G5" s="146" t="s">
        <v>92</v>
      </c>
      <c r="H5" s="145"/>
      <c r="I5" s="143" t="s">
        <v>102</v>
      </c>
      <c r="J5" s="143" t="s">
        <v>103</v>
      </c>
      <c r="K5" s="146" t="s">
        <v>104</v>
      </c>
      <c r="L5" s="148" t="s">
        <v>105</v>
      </c>
      <c r="M5" s="145" t="s">
        <v>7</v>
      </c>
      <c r="N5" s="145"/>
      <c r="O5" s="145" t="s">
        <v>1</v>
      </c>
      <c r="P5" s="145" t="s">
        <v>2</v>
      </c>
      <c r="Q5" s="145" t="s">
        <v>108</v>
      </c>
      <c r="R5" s="145"/>
      <c r="S5" s="145" t="s">
        <v>97</v>
      </c>
      <c r="T5" s="145"/>
      <c r="U5" s="145" t="s">
        <v>98</v>
      </c>
      <c r="V5" s="145"/>
      <c r="W5" s="145" t="s">
        <v>99</v>
      </c>
      <c r="X5" s="145"/>
      <c r="Y5" s="145"/>
      <c r="Z5" s="145"/>
    </row>
    <row r="6" spans="1:26" s="7" customFormat="1" ht="67.5" x14ac:dyDescent="0.3">
      <c r="A6" s="145"/>
      <c r="B6" s="145"/>
      <c r="C6" s="145"/>
      <c r="D6" s="145"/>
      <c r="E6" s="16" t="s">
        <v>102</v>
      </c>
      <c r="F6" s="16" t="s">
        <v>103</v>
      </c>
      <c r="G6" s="146"/>
      <c r="H6" s="145"/>
      <c r="I6" s="143"/>
      <c r="J6" s="143"/>
      <c r="K6" s="146"/>
      <c r="L6" s="148"/>
      <c r="M6" s="17" t="s">
        <v>106</v>
      </c>
      <c r="N6" s="18" t="s">
        <v>107</v>
      </c>
      <c r="O6" s="145"/>
      <c r="P6" s="145"/>
      <c r="Q6" s="17" t="s">
        <v>95</v>
      </c>
      <c r="R6" s="17" t="s">
        <v>96</v>
      </c>
      <c r="S6" s="17" t="s">
        <v>95</v>
      </c>
      <c r="T6" s="17" t="s">
        <v>96</v>
      </c>
      <c r="U6" s="18" t="s">
        <v>5</v>
      </c>
      <c r="V6" s="18" t="s">
        <v>6</v>
      </c>
      <c r="W6" s="17" t="s">
        <v>95</v>
      </c>
      <c r="X6" s="17" t="s">
        <v>96</v>
      </c>
      <c r="Y6" s="145"/>
      <c r="Z6" s="145"/>
    </row>
    <row r="7" spans="1:26" s="7" customFormat="1" ht="22.5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7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18">
        <v>24</v>
      </c>
      <c r="Y7" s="18">
        <v>25</v>
      </c>
      <c r="Z7" s="18">
        <v>26</v>
      </c>
    </row>
    <row r="8" spans="1:26" s="1" customFormat="1" ht="22.5" customHeight="1" x14ac:dyDescent="0.3">
      <c r="A8" s="147" t="s">
        <v>200</v>
      </c>
      <c r="B8" s="147"/>
      <c r="C8" s="147"/>
      <c r="D8" s="147"/>
      <c r="E8" s="147"/>
      <c r="F8" s="147"/>
      <c r="I8" s="162"/>
      <c r="J8" s="162"/>
      <c r="K8" s="162">
        <f>J8-I8</f>
        <v>0</v>
      </c>
      <c r="L8" s="146"/>
      <c r="M8" s="143">
        <f>J8</f>
        <v>0</v>
      </c>
      <c r="N8" s="143"/>
      <c r="O8" s="143"/>
      <c r="P8" s="143"/>
      <c r="Q8" s="151">
        <v>12</v>
      </c>
      <c r="R8" s="152">
        <v>11.38</v>
      </c>
      <c r="S8" s="151">
        <v>35.799999999999997</v>
      </c>
      <c r="T8" s="151">
        <v>32.932000000000002</v>
      </c>
      <c r="U8" s="151">
        <v>11.9</v>
      </c>
      <c r="V8" s="152">
        <v>11.38</v>
      </c>
      <c r="W8" s="150" t="s">
        <v>123</v>
      </c>
      <c r="X8" s="150" t="s">
        <v>123</v>
      </c>
      <c r="Y8" s="139" t="s">
        <v>449</v>
      </c>
      <c r="Z8" s="149" t="s">
        <v>124</v>
      </c>
    </row>
    <row r="9" spans="1:26" s="1" customFormat="1" ht="22.5" x14ac:dyDescent="0.3">
      <c r="A9" s="159"/>
      <c r="B9" s="153" t="s">
        <v>115</v>
      </c>
      <c r="C9" s="21" t="s">
        <v>455</v>
      </c>
      <c r="D9" s="153" t="s">
        <v>116</v>
      </c>
      <c r="E9" s="156">
        <v>3220459</v>
      </c>
      <c r="F9" s="156">
        <v>3202971.1</v>
      </c>
      <c r="G9" s="153" t="s">
        <v>125</v>
      </c>
      <c r="H9" s="159">
        <v>268548</v>
      </c>
      <c r="I9" s="162">
        <v>2325198</v>
      </c>
      <c r="J9" s="162">
        <f>1905377+239142</f>
        <v>2144519</v>
      </c>
      <c r="K9" s="162">
        <f>J9-I9</f>
        <v>-180679</v>
      </c>
      <c r="L9" s="146"/>
      <c r="M9" s="143"/>
      <c r="N9" s="143"/>
      <c r="O9" s="143"/>
      <c r="P9" s="143"/>
      <c r="Q9" s="151"/>
      <c r="R9" s="152"/>
      <c r="S9" s="151"/>
      <c r="T9" s="151"/>
      <c r="U9" s="151"/>
      <c r="V9" s="152"/>
      <c r="W9" s="150"/>
      <c r="X9" s="150"/>
      <c r="Y9" s="140"/>
      <c r="Z9" s="149"/>
    </row>
    <row r="10" spans="1:26" s="6" customFormat="1" ht="67.5" x14ac:dyDescent="0.3">
      <c r="A10" s="160"/>
      <c r="B10" s="154"/>
      <c r="C10" s="21" t="s">
        <v>456</v>
      </c>
      <c r="D10" s="154"/>
      <c r="E10" s="157"/>
      <c r="F10" s="157"/>
      <c r="G10" s="154"/>
      <c r="H10" s="160"/>
      <c r="I10" s="162">
        <v>2325198</v>
      </c>
      <c r="J10" s="162">
        <v>1905377</v>
      </c>
      <c r="K10" s="162">
        <f t="shared" ref="K10:K11" si="0">J10-I10</f>
        <v>-419821</v>
      </c>
      <c r="L10" s="146"/>
      <c r="M10" s="143"/>
      <c r="N10" s="143"/>
      <c r="O10" s="143"/>
      <c r="P10" s="143"/>
      <c r="Q10" s="151"/>
      <c r="R10" s="152"/>
      <c r="S10" s="151"/>
      <c r="T10" s="151"/>
      <c r="U10" s="151"/>
      <c r="V10" s="152"/>
      <c r="W10" s="150"/>
      <c r="X10" s="150"/>
      <c r="Y10" s="141"/>
      <c r="Z10" s="149"/>
    </row>
    <row r="11" spans="1:26" s="6" customFormat="1" ht="45" x14ac:dyDescent="0.35">
      <c r="A11" s="161"/>
      <c r="B11" s="155"/>
      <c r="C11" s="21" t="s">
        <v>328</v>
      </c>
      <c r="D11" s="155"/>
      <c r="E11" s="158"/>
      <c r="F11" s="158"/>
      <c r="G11" s="155"/>
      <c r="H11" s="161"/>
      <c r="I11" s="132">
        <f>I155</f>
        <v>0</v>
      </c>
      <c r="J11" s="16">
        <f>J155</f>
        <v>239141.76699999999</v>
      </c>
      <c r="K11" s="162">
        <f t="shared" si="0"/>
        <v>239141.76699999999</v>
      </c>
      <c r="L11" s="22"/>
      <c r="M11" s="16"/>
      <c r="N11" s="16"/>
      <c r="O11" s="16"/>
      <c r="P11" s="16"/>
      <c r="Q11" s="16"/>
      <c r="R11" s="16"/>
      <c r="S11" s="16"/>
      <c r="T11" s="16"/>
      <c r="U11" s="23"/>
      <c r="V11" s="23"/>
      <c r="W11" s="23"/>
      <c r="X11" s="23"/>
      <c r="Y11" s="23"/>
      <c r="Z11" s="23"/>
    </row>
    <row r="12" spans="1:26" s="1" customFormat="1" ht="23.25" x14ac:dyDescent="0.35">
      <c r="A12" s="24"/>
      <c r="B12" s="25"/>
      <c r="C12" s="26" t="s">
        <v>13</v>
      </c>
      <c r="D12" s="27"/>
      <c r="E12" s="28"/>
      <c r="F12" s="28"/>
      <c r="G12" s="29"/>
      <c r="H12" s="28"/>
      <c r="I12" s="28"/>
      <c r="J12" s="28"/>
      <c r="K12" s="30"/>
      <c r="L12" s="31"/>
      <c r="M12" s="24"/>
      <c r="N12" s="24"/>
      <c r="O12" s="24"/>
      <c r="P12" s="24"/>
      <c r="Q12" s="24"/>
      <c r="R12" s="24"/>
      <c r="S12" s="24"/>
      <c r="T12" s="24"/>
      <c r="U12" s="23"/>
      <c r="V12" s="23"/>
      <c r="W12" s="23"/>
      <c r="X12" s="23"/>
      <c r="Y12" s="23"/>
      <c r="Z12" s="23"/>
    </row>
    <row r="13" spans="1:26" s="1" customFormat="1" ht="90" x14ac:dyDescent="0.35">
      <c r="A13" s="107">
        <v>1</v>
      </c>
      <c r="B13" s="108"/>
      <c r="C13" s="109" t="s">
        <v>10</v>
      </c>
      <c r="D13" s="107"/>
      <c r="E13" s="110"/>
      <c r="F13" s="111"/>
      <c r="G13" s="108"/>
      <c r="H13" s="108"/>
      <c r="I13" s="112">
        <f>I14+I15</f>
        <v>39244</v>
      </c>
      <c r="J13" s="112">
        <f>J14+J15</f>
        <v>38509.392401785713</v>
      </c>
      <c r="K13" s="113">
        <f>J13-I13</f>
        <v>-734.60759821428655</v>
      </c>
      <c r="L13" s="114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s="1" customFormat="1" ht="129" customHeight="1" x14ac:dyDescent="0.35">
      <c r="A14" s="33" t="s">
        <v>9</v>
      </c>
      <c r="B14" s="23"/>
      <c r="C14" s="34" t="s">
        <v>126</v>
      </c>
      <c r="D14" s="35" t="s">
        <v>117</v>
      </c>
      <c r="E14" s="29">
        <v>1</v>
      </c>
      <c r="F14" s="29">
        <v>1</v>
      </c>
      <c r="G14" s="23"/>
      <c r="H14" s="23"/>
      <c r="I14" s="36">
        <v>12889</v>
      </c>
      <c r="J14" s="36">
        <f>13612919.49/112*100/1000</f>
        <v>12154.392401785715</v>
      </c>
      <c r="K14" s="30">
        <f t="shared" ref="K14:K71" si="1">J14-I14</f>
        <v>-734.60759821428474</v>
      </c>
      <c r="L14" s="37" t="s">
        <v>201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1" customFormat="1" ht="84" customHeight="1" x14ac:dyDescent="0.35">
      <c r="A15" s="38" t="s">
        <v>11</v>
      </c>
      <c r="B15" s="23"/>
      <c r="C15" s="39" t="s">
        <v>127</v>
      </c>
      <c r="D15" s="25" t="s">
        <v>117</v>
      </c>
      <c r="E15" s="40">
        <v>1</v>
      </c>
      <c r="F15" s="29">
        <v>1</v>
      </c>
      <c r="G15" s="23"/>
      <c r="H15" s="23"/>
      <c r="I15" s="36">
        <v>26355</v>
      </c>
      <c r="J15" s="36">
        <f>25441+914</f>
        <v>26355</v>
      </c>
      <c r="K15" s="30">
        <f t="shared" si="1"/>
        <v>0</v>
      </c>
      <c r="L15" s="41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1" customFormat="1" ht="23.25" x14ac:dyDescent="0.35">
      <c r="A16" s="42"/>
      <c r="B16" s="23"/>
      <c r="C16" s="26" t="s">
        <v>14</v>
      </c>
      <c r="D16" s="42"/>
      <c r="E16" s="36"/>
      <c r="F16" s="29"/>
      <c r="G16" s="23"/>
      <c r="H16" s="23"/>
      <c r="I16" s="36"/>
      <c r="J16" s="43"/>
      <c r="K16" s="30"/>
      <c r="L16" s="41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7" s="1" customFormat="1" ht="45" x14ac:dyDescent="0.35">
      <c r="A17" s="115">
        <v>2</v>
      </c>
      <c r="B17" s="108"/>
      <c r="C17" s="116" t="s">
        <v>15</v>
      </c>
      <c r="D17" s="117"/>
      <c r="E17" s="112"/>
      <c r="F17" s="111"/>
      <c r="G17" s="108"/>
      <c r="H17" s="108"/>
      <c r="I17" s="112">
        <f>SUM(I18:I30)</f>
        <v>579411</v>
      </c>
      <c r="J17" s="112">
        <f>SUM(J18:J30)</f>
        <v>515832</v>
      </c>
      <c r="K17" s="112">
        <f t="shared" si="1"/>
        <v>-63579</v>
      </c>
      <c r="L17" s="114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7" s="1" customFormat="1" ht="40.5" customHeight="1" x14ac:dyDescent="0.35">
      <c r="A18" s="44" t="s">
        <v>16</v>
      </c>
      <c r="B18" s="23"/>
      <c r="C18" s="66" t="s">
        <v>86</v>
      </c>
      <c r="D18" s="45" t="s">
        <v>195</v>
      </c>
      <c r="E18" s="36">
        <v>98</v>
      </c>
      <c r="F18" s="36">
        <v>98</v>
      </c>
      <c r="G18" s="23"/>
      <c r="H18" s="23"/>
      <c r="I18" s="36">
        <v>42078</v>
      </c>
      <c r="J18" s="36">
        <f>21150+896</f>
        <v>22046</v>
      </c>
      <c r="K18" s="36">
        <f t="shared" si="1"/>
        <v>-20032</v>
      </c>
      <c r="L18" s="137" t="s">
        <v>201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7" s="1" customFormat="1" ht="46.5" x14ac:dyDescent="0.35">
      <c r="A19" s="38" t="s">
        <v>17</v>
      </c>
      <c r="B19" s="23"/>
      <c r="C19" s="34" t="s">
        <v>128</v>
      </c>
      <c r="D19" s="45" t="s">
        <v>196</v>
      </c>
      <c r="E19" s="36">
        <v>2</v>
      </c>
      <c r="F19" s="29">
        <v>2</v>
      </c>
      <c r="G19" s="23"/>
      <c r="H19" s="23"/>
      <c r="I19" s="36">
        <v>59189</v>
      </c>
      <c r="J19" s="36">
        <f>45102+12133</f>
        <v>57235</v>
      </c>
      <c r="K19" s="36">
        <f t="shared" si="1"/>
        <v>-1954</v>
      </c>
      <c r="L19" s="142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1" t="s">
        <v>451</v>
      </c>
    </row>
    <row r="20" spans="1:27" s="1" customFormat="1" ht="93" x14ac:dyDescent="0.35">
      <c r="A20" s="38" t="s">
        <v>18</v>
      </c>
      <c r="B20" s="23"/>
      <c r="C20" s="34" t="s">
        <v>129</v>
      </c>
      <c r="D20" s="45" t="s">
        <v>196</v>
      </c>
      <c r="E20" s="36">
        <v>10</v>
      </c>
      <c r="F20" s="29">
        <v>10</v>
      </c>
      <c r="G20" s="23"/>
      <c r="H20" s="23"/>
      <c r="I20" s="36">
        <v>139024</v>
      </c>
      <c r="J20" s="36">
        <f>125483+2140</f>
        <v>127623</v>
      </c>
      <c r="K20" s="36">
        <f t="shared" si="1"/>
        <v>-11401</v>
      </c>
      <c r="L20" s="142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4" t="s">
        <v>450</v>
      </c>
    </row>
    <row r="21" spans="1:27" s="1" customFormat="1" ht="93" x14ac:dyDescent="0.35">
      <c r="A21" s="38" t="s">
        <v>19</v>
      </c>
      <c r="B21" s="23"/>
      <c r="C21" s="46" t="s">
        <v>130</v>
      </c>
      <c r="D21" s="45" t="s">
        <v>196</v>
      </c>
      <c r="E21" s="36">
        <v>5</v>
      </c>
      <c r="F21" s="29">
        <v>5</v>
      </c>
      <c r="G21" s="23"/>
      <c r="H21" s="23"/>
      <c r="I21" s="36">
        <v>58701</v>
      </c>
      <c r="J21" s="36">
        <v>52450</v>
      </c>
      <c r="K21" s="36">
        <f t="shared" si="1"/>
        <v>-6251</v>
      </c>
      <c r="L21" s="142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34" t="s">
        <v>452</v>
      </c>
    </row>
    <row r="22" spans="1:27" s="7" customFormat="1" ht="46.5" x14ac:dyDescent="0.3">
      <c r="A22" s="38" t="s">
        <v>20</v>
      </c>
      <c r="B22" s="47"/>
      <c r="C22" s="46" t="s">
        <v>131</v>
      </c>
      <c r="D22" s="45" t="s">
        <v>196</v>
      </c>
      <c r="E22" s="36">
        <v>2</v>
      </c>
      <c r="F22" s="45">
        <v>2</v>
      </c>
      <c r="G22" s="47"/>
      <c r="H22" s="47"/>
      <c r="I22" s="36">
        <v>20270</v>
      </c>
      <c r="J22" s="36">
        <v>14980</v>
      </c>
      <c r="K22" s="36">
        <f t="shared" si="1"/>
        <v>-5290</v>
      </c>
      <c r="L22" s="142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7" t="s">
        <v>453</v>
      </c>
    </row>
    <row r="23" spans="1:27" s="1" customFormat="1" ht="46.5" x14ac:dyDescent="0.35">
      <c r="A23" s="38" t="s">
        <v>21</v>
      </c>
      <c r="B23" s="23"/>
      <c r="C23" s="46" t="s">
        <v>132</v>
      </c>
      <c r="D23" s="45" t="s">
        <v>196</v>
      </c>
      <c r="E23" s="36">
        <v>2</v>
      </c>
      <c r="F23" s="29">
        <v>2</v>
      </c>
      <c r="G23" s="23"/>
      <c r="H23" s="23"/>
      <c r="I23" s="36">
        <v>37499</v>
      </c>
      <c r="J23" s="36">
        <v>31980</v>
      </c>
      <c r="K23" s="36">
        <f t="shared" si="1"/>
        <v>-5519</v>
      </c>
      <c r="L23" s="138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1" t="s">
        <v>454</v>
      </c>
    </row>
    <row r="24" spans="1:27" s="1" customFormat="1" ht="127.5" customHeight="1" x14ac:dyDescent="0.35">
      <c r="A24" s="38" t="s">
        <v>22</v>
      </c>
      <c r="B24" s="23"/>
      <c r="C24" s="46" t="s">
        <v>133</v>
      </c>
      <c r="D24" s="45" t="s">
        <v>117</v>
      </c>
      <c r="E24" s="36">
        <v>1</v>
      </c>
      <c r="F24" s="29">
        <v>1</v>
      </c>
      <c r="G24" s="23"/>
      <c r="H24" s="23"/>
      <c r="I24" s="36">
        <v>59121</v>
      </c>
      <c r="J24" s="36">
        <v>59121</v>
      </c>
      <c r="K24" s="36">
        <f t="shared" si="1"/>
        <v>0</v>
      </c>
      <c r="L24" s="3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7" s="1" customFormat="1" ht="104.25" customHeight="1" x14ac:dyDescent="0.35">
      <c r="A25" s="38" t="s">
        <v>23</v>
      </c>
      <c r="B25" s="23"/>
      <c r="C25" s="34" t="s">
        <v>134</v>
      </c>
      <c r="D25" s="45" t="s">
        <v>196</v>
      </c>
      <c r="E25" s="36">
        <v>5</v>
      </c>
      <c r="F25" s="29">
        <v>5</v>
      </c>
      <c r="G25" s="23"/>
      <c r="H25" s="23"/>
      <c r="I25" s="36">
        <v>15096</v>
      </c>
      <c r="J25" s="36">
        <f>1761+3522+3522</f>
        <v>8805</v>
      </c>
      <c r="K25" s="36">
        <f t="shared" si="1"/>
        <v>-6291</v>
      </c>
      <c r="L25" s="137" t="s">
        <v>201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7" s="1" customFormat="1" ht="56.25" customHeight="1" x14ac:dyDescent="0.35">
      <c r="A26" s="38" t="s">
        <v>119</v>
      </c>
      <c r="B26" s="23"/>
      <c r="C26" s="48" t="s">
        <v>135</v>
      </c>
      <c r="D26" s="45" t="s">
        <v>196</v>
      </c>
      <c r="E26" s="36">
        <v>2</v>
      </c>
      <c r="F26" s="29">
        <v>2</v>
      </c>
      <c r="G26" s="23"/>
      <c r="H26" s="23"/>
      <c r="I26" s="36">
        <v>17346</v>
      </c>
      <c r="J26" s="36">
        <v>13503</v>
      </c>
      <c r="K26" s="36">
        <f t="shared" si="1"/>
        <v>-3843</v>
      </c>
      <c r="L26" s="14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7" s="1" customFormat="1" ht="46.5" x14ac:dyDescent="0.35">
      <c r="A27" s="38" t="s">
        <v>120</v>
      </c>
      <c r="B27" s="23"/>
      <c r="C27" s="48" t="s">
        <v>136</v>
      </c>
      <c r="D27" s="45" t="s">
        <v>195</v>
      </c>
      <c r="E27" s="36">
        <v>1</v>
      </c>
      <c r="F27" s="29">
        <v>1</v>
      </c>
      <c r="G27" s="23"/>
      <c r="H27" s="23"/>
      <c r="I27" s="36">
        <v>8005</v>
      </c>
      <c r="J27" s="49">
        <v>8025</v>
      </c>
      <c r="K27" s="36">
        <f t="shared" si="1"/>
        <v>20</v>
      </c>
      <c r="L27" s="14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7" s="1" customFormat="1" ht="46.5" x14ac:dyDescent="0.35">
      <c r="A28" s="38" t="s">
        <v>121</v>
      </c>
      <c r="B28" s="23"/>
      <c r="C28" s="48" t="s">
        <v>137</v>
      </c>
      <c r="D28" s="45" t="s">
        <v>195</v>
      </c>
      <c r="E28" s="36">
        <v>16</v>
      </c>
      <c r="F28" s="29">
        <v>16</v>
      </c>
      <c r="G28" s="23"/>
      <c r="H28" s="23"/>
      <c r="I28" s="36">
        <v>19235</v>
      </c>
      <c r="J28" s="49">
        <v>17006</v>
      </c>
      <c r="K28" s="36">
        <f t="shared" si="1"/>
        <v>-2229</v>
      </c>
      <c r="L28" s="14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7" s="1" customFormat="1" ht="69.75" x14ac:dyDescent="0.35">
      <c r="A29" s="38" t="s">
        <v>122</v>
      </c>
      <c r="B29" s="23"/>
      <c r="C29" s="48" t="s">
        <v>138</v>
      </c>
      <c r="D29" s="29" t="s">
        <v>196</v>
      </c>
      <c r="E29" s="36">
        <v>6</v>
      </c>
      <c r="F29" s="29">
        <v>6</v>
      </c>
      <c r="G29" s="23"/>
      <c r="H29" s="23"/>
      <c r="I29" s="36">
        <v>77709</v>
      </c>
      <c r="J29" s="36">
        <v>77561</v>
      </c>
      <c r="K29" s="36">
        <f t="shared" si="1"/>
        <v>-148</v>
      </c>
      <c r="L29" s="14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7" s="1" customFormat="1" ht="93" x14ac:dyDescent="0.35">
      <c r="A30" s="38" t="s">
        <v>24</v>
      </c>
      <c r="B30" s="23"/>
      <c r="C30" s="50" t="s">
        <v>139</v>
      </c>
      <c r="D30" s="51" t="s">
        <v>196</v>
      </c>
      <c r="E30" s="49">
        <v>5</v>
      </c>
      <c r="F30" s="49">
        <v>5</v>
      </c>
      <c r="G30" s="23"/>
      <c r="H30" s="23"/>
      <c r="I30" s="49">
        <v>26138</v>
      </c>
      <c r="J30" s="36">
        <v>25497</v>
      </c>
      <c r="K30" s="36">
        <f t="shared" si="1"/>
        <v>-641</v>
      </c>
      <c r="L30" s="138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7" s="1" customFormat="1" ht="23.25" x14ac:dyDescent="0.35">
      <c r="A31" s="38"/>
      <c r="B31" s="23"/>
      <c r="C31" s="26" t="s">
        <v>26</v>
      </c>
      <c r="D31" s="45"/>
      <c r="E31" s="36"/>
      <c r="F31" s="29"/>
      <c r="G31" s="23"/>
      <c r="H31" s="23"/>
      <c r="I31" s="36"/>
      <c r="J31" s="28"/>
      <c r="K31" s="30"/>
      <c r="L31" s="41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7" s="1" customFormat="1" ht="45" x14ac:dyDescent="0.35">
      <c r="A32" s="118" t="s">
        <v>140</v>
      </c>
      <c r="B32" s="108"/>
      <c r="C32" s="119" t="s">
        <v>27</v>
      </c>
      <c r="D32" s="120"/>
      <c r="E32" s="112"/>
      <c r="F32" s="111"/>
      <c r="G32" s="108"/>
      <c r="H32" s="108"/>
      <c r="I32" s="112">
        <f>SUM(I33:I35)</f>
        <v>195339</v>
      </c>
      <c r="J32" s="112">
        <f>SUM(J33:J35)</f>
        <v>129045</v>
      </c>
      <c r="K32" s="112">
        <f t="shared" si="1"/>
        <v>-66294</v>
      </c>
      <c r="L32" s="121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s="1" customFormat="1" ht="76.5" customHeight="1" x14ac:dyDescent="0.35">
      <c r="A33" s="38" t="s">
        <v>28</v>
      </c>
      <c r="B33" s="23"/>
      <c r="C33" s="48" t="s">
        <v>141</v>
      </c>
      <c r="D33" s="45" t="s">
        <v>12</v>
      </c>
      <c r="E33" s="36">
        <v>6</v>
      </c>
      <c r="F33" s="29">
        <v>6</v>
      </c>
      <c r="G33" s="23"/>
      <c r="H33" s="23"/>
      <c r="I33" s="36">
        <v>8718</v>
      </c>
      <c r="J33" s="49">
        <v>8777</v>
      </c>
      <c r="K33" s="36">
        <f t="shared" si="1"/>
        <v>59</v>
      </c>
      <c r="L33" s="137" t="s">
        <v>202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s="1" customFormat="1" ht="98.25" customHeight="1" x14ac:dyDescent="0.35">
      <c r="A34" s="38" t="s">
        <v>29</v>
      </c>
      <c r="B34" s="23"/>
      <c r="C34" s="46" t="s">
        <v>142</v>
      </c>
      <c r="D34" s="45" t="s">
        <v>12</v>
      </c>
      <c r="E34" s="36">
        <v>2</v>
      </c>
      <c r="F34" s="29">
        <v>2</v>
      </c>
      <c r="G34" s="23"/>
      <c r="H34" s="23"/>
      <c r="I34" s="36">
        <v>5414</v>
      </c>
      <c r="J34" s="49">
        <v>5443</v>
      </c>
      <c r="K34" s="36">
        <f t="shared" si="1"/>
        <v>29</v>
      </c>
      <c r="L34" s="138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s="1" customFormat="1" ht="150.75" customHeight="1" x14ac:dyDescent="0.35">
      <c r="A35" s="38" t="s">
        <v>30</v>
      </c>
      <c r="B35" s="23"/>
      <c r="C35" s="46" t="s">
        <v>143</v>
      </c>
      <c r="D35" s="45" t="s">
        <v>12</v>
      </c>
      <c r="E35" s="36">
        <v>3</v>
      </c>
      <c r="F35" s="29">
        <v>3</v>
      </c>
      <c r="G35" s="23"/>
      <c r="H35" s="23"/>
      <c r="I35" s="36">
        <v>181207</v>
      </c>
      <c r="J35" s="36">
        <v>114825</v>
      </c>
      <c r="K35" s="36">
        <f t="shared" si="1"/>
        <v>-66382</v>
      </c>
      <c r="L35" s="37" t="s">
        <v>201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s="1" customFormat="1" ht="23.25" x14ac:dyDescent="0.35">
      <c r="A36" s="38"/>
      <c r="B36" s="23"/>
      <c r="C36" s="26" t="s">
        <v>31</v>
      </c>
      <c r="D36" s="45"/>
      <c r="E36" s="36"/>
      <c r="F36" s="29"/>
      <c r="G36" s="23"/>
      <c r="H36" s="23"/>
      <c r="I36" s="36"/>
      <c r="J36" s="28"/>
      <c r="K36" s="30"/>
      <c r="L36" s="3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s="1" customFormat="1" ht="117" customHeight="1" x14ac:dyDescent="0.35">
      <c r="A37" s="115">
        <v>4</v>
      </c>
      <c r="B37" s="108"/>
      <c r="C37" s="116" t="s">
        <v>88</v>
      </c>
      <c r="D37" s="122"/>
      <c r="E37" s="112"/>
      <c r="F37" s="111"/>
      <c r="G37" s="108"/>
      <c r="H37" s="108"/>
      <c r="I37" s="112">
        <f>SUM(I38:I39)</f>
        <v>567722</v>
      </c>
      <c r="J37" s="112">
        <f>SUM(J38:J39)</f>
        <v>413998</v>
      </c>
      <c r="K37" s="112">
        <f t="shared" si="1"/>
        <v>-153724</v>
      </c>
      <c r="L37" s="123"/>
      <c r="M37" s="124"/>
      <c r="N37" s="108"/>
      <c r="O37" s="108"/>
      <c r="P37" s="108"/>
      <c r="Q37" s="125"/>
      <c r="R37" s="123"/>
      <c r="S37" s="126"/>
      <c r="T37" s="127"/>
      <c r="U37" s="108"/>
      <c r="V37" s="108"/>
      <c r="W37" s="108"/>
      <c r="X37" s="108"/>
      <c r="Y37" s="108"/>
      <c r="Z37" s="108"/>
    </row>
    <row r="38" spans="1:26" s="1" customFormat="1" ht="54.75" customHeight="1" x14ac:dyDescent="0.35">
      <c r="A38" s="38" t="s">
        <v>32</v>
      </c>
      <c r="B38" s="23"/>
      <c r="C38" s="56" t="s">
        <v>144</v>
      </c>
      <c r="D38" s="29" t="s">
        <v>34</v>
      </c>
      <c r="E38" s="36">
        <v>2454</v>
      </c>
      <c r="F38" s="36">
        <v>2454</v>
      </c>
      <c r="G38" s="23"/>
      <c r="H38" s="23"/>
      <c r="I38" s="36">
        <f>103729+204279</f>
        <v>308008</v>
      </c>
      <c r="J38" s="36">
        <v>182998</v>
      </c>
      <c r="K38" s="36">
        <f t="shared" si="1"/>
        <v>-125010</v>
      </c>
      <c r="L38" s="134" t="s">
        <v>201</v>
      </c>
      <c r="M38" s="54"/>
      <c r="N38" s="23"/>
      <c r="O38" s="23"/>
      <c r="P38" s="23"/>
      <c r="Q38" s="20"/>
      <c r="R38" s="53"/>
      <c r="S38" s="51"/>
      <c r="T38" s="55"/>
      <c r="U38" s="23"/>
      <c r="V38" s="23"/>
      <c r="W38" s="23"/>
      <c r="X38" s="23"/>
      <c r="Y38" s="23"/>
      <c r="Z38" s="23"/>
    </row>
    <row r="39" spans="1:26" s="1" customFormat="1" ht="150.75" customHeight="1" x14ac:dyDescent="0.35">
      <c r="A39" s="38" t="s">
        <v>33</v>
      </c>
      <c r="B39" s="23"/>
      <c r="C39" s="48" t="s">
        <v>145</v>
      </c>
      <c r="D39" s="29" t="s">
        <v>34</v>
      </c>
      <c r="E39" s="36">
        <v>1590</v>
      </c>
      <c r="F39" s="51">
        <v>1590</v>
      </c>
      <c r="G39" s="23"/>
      <c r="H39" s="23"/>
      <c r="I39" s="36">
        <v>259714</v>
      </c>
      <c r="J39" s="49">
        <v>231000</v>
      </c>
      <c r="K39" s="36">
        <f t="shared" si="1"/>
        <v>-28714</v>
      </c>
      <c r="L39" s="136"/>
      <c r="M39" s="54"/>
      <c r="N39" s="23"/>
      <c r="O39" s="23"/>
      <c r="P39" s="23"/>
      <c r="Q39" s="20"/>
      <c r="R39" s="57"/>
      <c r="S39" s="51"/>
      <c r="T39" s="55"/>
      <c r="U39" s="23"/>
      <c r="V39" s="23"/>
      <c r="W39" s="23"/>
      <c r="X39" s="23"/>
      <c r="Y39" s="23"/>
      <c r="Z39" s="23"/>
    </row>
    <row r="40" spans="1:26" s="1" customFormat="1" ht="23.25" x14ac:dyDescent="0.35">
      <c r="A40" s="38"/>
      <c r="B40" s="23"/>
      <c r="C40" s="26" t="s">
        <v>35</v>
      </c>
      <c r="D40" s="45"/>
      <c r="E40" s="34"/>
      <c r="F40" s="29"/>
      <c r="G40" s="23"/>
      <c r="H40" s="23"/>
      <c r="I40" s="34"/>
      <c r="J40" s="28"/>
      <c r="K40" s="30"/>
      <c r="L40" s="53"/>
      <c r="M40" s="54"/>
      <c r="N40" s="23"/>
      <c r="O40" s="23"/>
      <c r="P40" s="23"/>
      <c r="Q40" s="20"/>
      <c r="R40" s="53"/>
      <c r="S40" s="51"/>
      <c r="T40" s="55"/>
      <c r="U40" s="23"/>
      <c r="V40" s="23"/>
      <c r="W40" s="23"/>
      <c r="X40" s="23"/>
      <c r="Y40" s="23"/>
      <c r="Z40" s="23"/>
    </row>
    <row r="41" spans="1:26" s="1" customFormat="1" ht="45" x14ac:dyDescent="0.35">
      <c r="A41" s="128">
        <v>5</v>
      </c>
      <c r="B41" s="108"/>
      <c r="C41" s="116" t="s">
        <v>146</v>
      </c>
      <c r="D41" s="117"/>
      <c r="E41" s="129"/>
      <c r="F41" s="111"/>
      <c r="G41" s="108"/>
      <c r="H41" s="108"/>
      <c r="I41" s="129">
        <f>SUM(I42:I79)</f>
        <v>127359.08100000001</v>
      </c>
      <c r="J41" s="129">
        <f>SUM(J42:J79)</f>
        <v>92919</v>
      </c>
      <c r="K41" s="129">
        <f t="shared" si="1"/>
        <v>-34440.081000000006</v>
      </c>
      <c r="L41" s="123"/>
      <c r="M41" s="126"/>
      <c r="N41" s="108"/>
      <c r="O41" s="108"/>
      <c r="P41" s="108"/>
      <c r="Q41" s="125"/>
      <c r="R41" s="123"/>
      <c r="S41" s="126"/>
      <c r="T41" s="127"/>
      <c r="U41" s="108"/>
      <c r="V41" s="108"/>
      <c r="W41" s="108"/>
      <c r="X41" s="108"/>
      <c r="Y41" s="108"/>
      <c r="Z41" s="108"/>
    </row>
    <row r="42" spans="1:26" s="1" customFormat="1" ht="102.75" customHeight="1" x14ac:dyDescent="0.35">
      <c r="A42" s="38" t="s">
        <v>36</v>
      </c>
      <c r="B42" s="23"/>
      <c r="C42" s="34" t="s">
        <v>147</v>
      </c>
      <c r="D42" s="45" t="s">
        <v>85</v>
      </c>
      <c r="E42" s="58">
        <v>1</v>
      </c>
      <c r="F42" s="29">
        <v>1</v>
      </c>
      <c r="G42" s="23"/>
      <c r="H42" s="23"/>
      <c r="I42" s="58">
        <v>12000</v>
      </c>
      <c r="J42" s="36">
        <v>6496</v>
      </c>
      <c r="K42" s="36">
        <f t="shared" si="1"/>
        <v>-5504</v>
      </c>
      <c r="L42" s="139" t="s">
        <v>201</v>
      </c>
      <c r="M42" s="51"/>
      <c r="N42" s="23"/>
      <c r="O42" s="23"/>
      <c r="P42" s="23"/>
      <c r="Q42" s="20"/>
      <c r="R42" s="50"/>
      <c r="S42" s="51"/>
      <c r="T42" s="55"/>
      <c r="U42" s="23"/>
      <c r="V42" s="23"/>
      <c r="W42" s="23"/>
      <c r="X42" s="23"/>
      <c r="Y42" s="23"/>
      <c r="Z42" s="23"/>
    </row>
    <row r="43" spans="1:26" s="1" customFormat="1" ht="84" customHeight="1" x14ac:dyDescent="0.35">
      <c r="A43" s="38" t="s">
        <v>37</v>
      </c>
      <c r="B43" s="23"/>
      <c r="C43" s="34" t="s">
        <v>148</v>
      </c>
      <c r="D43" s="45" t="s">
        <v>85</v>
      </c>
      <c r="E43" s="58">
        <v>1</v>
      </c>
      <c r="F43" s="29">
        <v>1</v>
      </c>
      <c r="G43" s="23"/>
      <c r="H43" s="23"/>
      <c r="I43" s="58">
        <v>6302</v>
      </c>
      <c r="J43" s="49">
        <v>3000</v>
      </c>
      <c r="K43" s="36">
        <f t="shared" si="1"/>
        <v>-3302</v>
      </c>
      <c r="L43" s="140"/>
      <c r="M43" s="51"/>
      <c r="N43" s="23"/>
      <c r="O43" s="23"/>
      <c r="P43" s="23"/>
      <c r="Q43" s="20"/>
      <c r="R43" s="50"/>
      <c r="S43" s="51"/>
      <c r="T43" s="55"/>
      <c r="U43" s="23"/>
      <c r="V43" s="23"/>
      <c r="W43" s="23"/>
      <c r="X43" s="23"/>
      <c r="Y43" s="23"/>
      <c r="Z43" s="23"/>
    </row>
    <row r="44" spans="1:26" s="1" customFormat="1" ht="82.5" customHeight="1" x14ac:dyDescent="0.35">
      <c r="A44" s="38" t="s">
        <v>110</v>
      </c>
      <c r="B44" s="23"/>
      <c r="C44" s="34" t="s">
        <v>149</v>
      </c>
      <c r="D44" s="45" t="s">
        <v>85</v>
      </c>
      <c r="E44" s="58">
        <v>1</v>
      </c>
      <c r="F44" s="29">
        <v>1</v>
      </c>
      <c r="G44" s="23"/>
      <c r="H44" s="23"/>
      <c r="I44" s="58">
        <v>12966</v>
      </c>
      <c r="J44" s="36">
        <v>6000</v>
      </c>
      <c r="K44" s="36">
        <f t="shared" si="1"/>
        <v>-6966</v>
      </c>
      <c r="L44" s="140"/>
      <c r="M44" s="51"/>
      <c r="N44" s="23"/>
      <c r="O44" s="23"/>
      <c r="P44" s="23"/>
      <c r="Q44" s="20"/>
      <c r="R44" s="50"/>
      <c r="S44" s="51"/>
      <c r="T44" s="55"/>
      <c r="U44" s="23"/>
      <c r="V44" s="23"/>
      <c r="W44" s="23"/>
      <c r="X44" s="23"/>
      <c r="Y44" s="23"/>
      <c r="Z44" s="23"/>
    </row>
    <row r="45" spans="1:26" s="1" customFormat="1" ht="101.25" customHeight="1" x14ac:dyDescent="0.35">
      <c r="A45" s="38" t="s">
        <v>38</v>
      </c>
      <c r="B45" s="23"/>
      <c r="C45" s="34" t="s">
        <v>150</v>
      </c>
      <c r="D45" s="45" t="s">
        <v>85</v>
      </c>
      <c r="E45" s="58">
        <v>1</v>
      </c>
      <c r="F45" s="29">
        <v>1</v>
      </c>
      <c r="G45" s="23"/>
      <c r="H45" s="23"/>
      <c r="I45" s="58">
        <v>6850</v>
      </c>
      <c r="J45" s="36">
        <v>3500</v>
      </c>
      <c r="K45" s="36">
        <f t="shared" si="1"/>
        <v>-3350</v>
      </c>
      <c r="L45" s="140"/>
      <c r="M45" s="51"/>
      <c r="N45" s="23"/>
      <c r="O45" s="23"/>
      <c r="P45" s="23"/>
      <c r="Q45" s="20"/>
      <c r="R45" s="50"/>
      <c r="S45" s="51"/>
      <c r="T45" s="55"/>
      <c r="U45" s="23"/>
      <c r="V45" s="23"/>
      <c r="W45" s="23"/>
      <c r="X45" s="23"/>
      <c r="Y45" s="23"/>
      <c r="Z45" s="23"/>
    </row>
    <row r="46" spans="1:26" s="1" customFormat="1" ht="165.75" customHeight="1" x14ac:dyDescent="0.35">
      <c r="A46" s="38" t="s">
        <v>39</v>
      </c>
      <c r="B46" s="23"/>
      <c r="C46" s="34" t="s">
        <v>151</v>
      </c>
      <c r="D46" s="45" t="s">
        <v>85</v>
      </c>
      <c r="E46" s="58">
        <v>1</v>
      </c>
      <c r="F46" s="29">
        <v>1</v>
      </c>
      <c r="G46" s="23"/>
      <c r="H46" s="23"/>
      <c r="I46" s="58">
        <v>13239</v>
      </c>
      <c r="J46" s="36">
        <v>10400</v>
      </c>
      <c r="K46" s="36">
        <f t="shared" si="1"/>
        <v>-2839</v>
      </c>
      <c r="L46" s="140"/>
      <c r="M46" s="51"/>
      <c r="N46" s="23"/>
      <c r="O46" s="23"/>
      <c r="P46" s="23"/>
      <c r="Q46" s="20"/>
      <c r="R46" s="53"/>
      <c r="S46" s="51"/>
      <c r="T46" s="55"/>
      <c r="U46" s="23"/>
      <c r="V46" s="23"/>
      <c r="W46" s="23"/>
      <c r="X46" s="23"/>
      <c r="Y46" s="23"/>
      <c r="Z46" s="23"/>
    </row>
    <row r="47" spans="1:26" s="1" customFormat="1" ht="119.25" customHeight="1" x14ac:dyDescent="0.35">
      <c r="A47" s="38" t="s">
        <v>40</v>
      </c>
      <c r="B47" s="23"/>
      <c r="C47" s="34" t="s">
        <v>152</v>
      </c>
      <c r="D47" s="45" t="s">
        <v>85</v>
      </c>
      <c r="E47" s="58">
        <v>1</v>
      </c>
      <c r="F47" s="29">
        <v>1</v>
      </c>
      <c r="G47" s="23"/>
      <c r="H47" s="23"/>
      <c r="I47" s="58">
        <v>39544</v>
      </c>
      <c r="J47" s="36">
        <v>39350</v>
      </c>
      <c r="K47" s="36">
        <f t="shared" si="1"/>
        <v>-194</v>
      </c>
      <c r="L47" s="141"/>
      <c r="M47" s="51"/>
      <c r="N47" s="23"/>
      <c r="O47" s="23"/>
      <c r="P47" s="23"/>
      <c r="Q47" s="20"/>
      <c r="R47" s="50"/>
      <c r="S47" s="51"/>
      <c r="T47" s="55"/>
      <c r="U47" s="23"/>
      <c r="V47" s="23"/>
      <c r="W47" s="23"/>
      <c r="X47" s="23"/>
      <c r="Y47" s="23"/>
      <c r="Z47" s="23"/>
    </row>
    <row r="48" spans="1:26" s="1" customFormat="1" ht="84" customHeight="1" x14ac:dyDescent="0.35">
      <c r="A48" s="38" t="s">
        <v>41</v>
      </c>
      <c r="B48" s="23"/>
      <c r="C48" s="59" t="s">
        <v>153</v>
      </c>
      <c r="D48" s="45" t="s">
        <v>85</v>
      </c>
      <c r="E48" s="45">
        <v>1</v>
      </c>
      <c r="F48" s="45">
        <v>1</v>
      </c>
      <c r="G48" s="23"/>
      <c r="H48" s="23"/>
      <c r="I48" s="58">
        <f>4500000/1000</f>
        <v>4500</v>
      </c>
      <c r="J48" s="58">
        <f>4500000/1000</f>
        <v>4500</v>
      </c>
      <c r="K48" s="36">
        <f t="shared" si="1"/>
        <v>0</v>
      </c>
      <c r="L48" s="53"/>
      <c r="M48" s="51"/>
      <c r="N48" s="23"/>
      <c r="O48" s="23"/>
      <c r="P48" s="23"/>
      <c r="Q48" s="20"/>
      <c r="R48" s="53"/>
      <c r="S48" s="51"/>
      <c r="T48" s="55"/>
      <c r="U48" s="23"/>
      <c r="V48" s="23"/>
      <c r="W48" s="23"/>
      <c r="X48" s="23"/>
      <c r="Y48" s="23"/>
      <c r="Z48" s="23"/>
    </row>
    <row r="49" spans="1:26" s="1" customFormat="1" ht="62.25" customHeight="1" x14ac:dyDescent="0.35">
      <c r="A49" s="38" t="s">
        <v>42</v>
      </c>
      <c r="B49" s="23"/>
      <c r="C49" s="34" t="s">
        <v>154</v>
      </c>
      <c r="D49" s="45" t="s">
        <v>85</v>
      </c>
      <c r="E49" s="58">
        <v>1</v>
      </c>
      <c r="F49" s="29">
        <v>1</v>
      </c>
      <c r="G49" s="23"/>
      <c r="H49" s="23"/>
      <c r="I49" s="58">
        <v>480</v>
      </c>
      <c r="J49" s="36">
        <v>480</v>
      </c>
      <c r="K49" s="36">
        <f t="shared" si="1"/>
        <v>0</v>
      </c>
      <c r="L49" s="53"/>
      <c r="M49" s="51"/>
      <c r="N49" s="23"/>
      <c r="O49" s="23"/>
      <c r="P49" s="23"/>
      <c r="Q49" s="20"/>
      <c r="R49" s="57"/>
      <c r="S49" s="51"/>
      <c r="T49" s="55"/>
      <c r="U49" s="23"/>
      <c r="V49" s="23"/>
      <c r="W49" s="23"/>
      <c r="X49" s="23"/>
      <c r="Y49" s="23"/>
      <c r="Z49" s="23"/>
    </row>
    <row r="50" spans="1:26" s="1" customFormat="1" ht="59.25" customHeight="1" x14ac:dyDescent="0.35">
      <c r="A50" s="38" t="s">
        <v>111</v>
      </c>
      <c r="B50" s="23"/>
      <c r="C50" s="34" t="s">
        <v>155</v>
      </c>
      <c r="D50" s="45" t="s">
        <v>85</v>
      </c>
      <c r="E50" s="58">
        <v>1</v>
      </c>
      <c r="F50" s="29">
        <v>1</v>
      </c>
      <c r="G50" s="23"/>
      <c r="H50" s="23"/>
      <c r="I50" s="58">
        <v>118</v>
      </c>
      <c r="J50" s="36">
        <v>118</v>
      </c>
      <c r="K50" s="36">
        <f t="shared" si="1"/>
        <v>0</v>
      </c>
      <c r="L50" s="53"/>
      <c r="M50" s="51"/>
      <c r="N50" s="23"/>
      <c r="O50" s="23"/>
      <c r="P50" s="23"/>
      <c r="Q50" s="20"/>
      <c r="R50" s="53"/>
      <c r="S50" s="51"/>
      <c r="T50" s="51"/>
      <c r="U50" s="23"/>
      <c r="V50" s="23"/>
      <c r="W50" s="23"/>
      <c r="X50" s="23"/>
      <c r="Y50" s="23"/>
      <c r="Z50" s="23"/>
    </row>
    <row r="51" spans="1:26" s="1" customFormat="1" ht="57.75" customHeight="1" x14ac:dyDescent="0.35">
      <c r="A51" s="38" t="s">
        <v>43</v>
      </c>
      <c r="B51" s="23"/>
      <c r="C51" s="34" t="s">
        <v>156</v>
      </c>
      <c r="D51" s="45" t="s">
        <v>85</v>
      </c>
      <c r="E51" s="58">
        <v>1</v>
      </c>
      <c r="F51" s="29">
        <v>1</v>
      </c>
      <c r="G51" s="23"/>
      <c r="H51" s="23"/>
      <c r="I51" s="58">
        <v>1127</v>
      </c>
      <c r="J51" s="49">
        <v>1068</v>
      </c>
      <c r="K51" s="36">
        <f t="shared" si="1"/>
        <v>-59</v>
      </c>
      <c r="L51" s="134" t="s">
        <v>201</v>
      </c>
      <c r="M51" s="51"/>
      <c r="N51" s="23"/>
      <c r="O51" s="23"/>
      <c r="P51" s="23"/>
      <c r="Q51" s="20"/>
      <c r="R51" s="53"/>
      <c r="S51" s="51"/>
      <c r="T51" s="51"/>
      <c r="U51" s="23"/>
      <c r="V51" s="23"/>
      <c r="W51" s="23"/>
      <c r="X51" s="23"/>
      <c r="Y51" s="23"/>
      <c r="Z51" s="23"/>
    </row>
    <row r="52" spans="1:26" s="1" customFormat="1" ht="56.25" customHeight="1" x14ac:dyDescent="0.35">
      <c r="A52" s="60" t="s">
        <v>44</v>
      </c>
      <c r="B52" s="23"/>
      <c r="C52" s="59" t="s">
        <v>157</v>
      </c>
      <c r="D52" s="24" t="s">
        <v>85</v>
      </c>
      <c r="E52" s="61">
        <v>1</v>
      </c>
      <c r="F52" s="51">
        <v>1</v>
      </c>
      <c r="G52" s="23"/>
      <c r="H52" s="23"/>
      <c r="I52" s="61">
        <v>278</v>
      </c>
      <c r="J52" s="49">
        <v>264</v>
      </c>
      <c r="K52" s="36">
        <f t="shared" si="1"/>
        <v>-14</v>
      </c>
      <c r="L52" s="136"/>
      <c r="M52" s="62"/>
      <c r="N52" s="23"/>
      <c r="O52" s="23"/>
      <c r="P52" s="23"/>
      <c r="Q52" s="19"/>
      <c r="R52" s="20"/>
      <c r="S52" s="20"/>
      <c r="T52" s="20"/>
      <c r="U52" s="23"/>
      <c r="V52" s="23"/>
      <c r="W52" s="23"/>
      <c r="X52" s="23"/>
      <c r="Y52" s="23"/>
      <c r="Z52" s="23"/>
    </row>
    <row r="53" spans="1:26" s="1" customFormat="1" ht="85.5" customHeight="1" x14ac:dyDescent="0.35">
      <c r="A53" s="38" t="s">
        <v>112</v>
      </c>
      <c r="B53" s="23"/>
      <c r="C53" s="34" t="s">
        <v>158</v>
      </c>
      <c r="D53" s="45" t="s">
        <v>85</v>
      </c>
      <c r="E53" s="58">
        <v>1</v>
      </c>
      <c r="F53" s="29">
        <v>1</v>
      </c>
      <c r="G53" s="23"/>
      <c r="H53" s="23"/>
      <c r="I53" s="58">
        <v>476</v>
      </c>
      <c r="J53" s="36">
        <v>476</v>
      </c>
      <c r="K53" s="36">
        <f t="shared" si="1"/>
        <v>0</v>
      </c>
      <c r="L53" s="53"/>
      <c r="M53" s="62"/>
      <c r="N53" s="23"/>
      <c r="O53" s="23"/>
      <c r="P53" s="23"/>
      <c r="Q53" s="19"/>
      <c r="R53" s="20"/>
      <c r="S53" s="20"/>
      <c r="T53" s="20"/>
      <c r="U53" s="23"/>
      <c r="V53" s="23"/>
      <c r="W53" s="23"/>
      <c r="X53" s="23"/>
      <c r="Y53" s="23"/>
      <c r="Z53" s="23"/>
    </row>
    <row r="54" spans="1:26" s="1" customFormat="1" ht="78" customHeight="1" x14ac:dyDescent="0.35">
      <c r="A54" s="38" t="s">
        <v>113</v>
      </c>
      <c r="B54" s="23"/>
      <c r="C54" s="34" t="s">
        <v>159</v>
      </c>
      <c r="D54" s="45" t="s">
        <v>85</v>
      </c>
      <c r="E54" s="58">
        <v>1</v>
      </c>
      <c r="F54" s="29">
        <v>1</v>
      </c>
      <c r="G54" s="23"/>
      <c r="H54" s="23"/>
      <c r="I54" s="58">
        <v>117</v>
      </c>
      <c r="J54" s="58">
        <v>117</v>
      </c>
      <c r="K54" s="36">
        <f t="shared" si="1"/>
        <v>0</v>
      </c>
      <c r="L54" s="53"/>
      <c r="M54" s="62"/>
      <c r="N54" s="23"/>
      <c r="O54" s="23"/>
      <c r="P54" s="23"/>
      <c r="Q54" s="20"/>
      <c r="R54" s="20"/>
      <c r="S54" s="20"/>
      <c r="T54" s="20"/>
      <c r="U54" s="23"/>
      <c r="V54" s="23"/>
      <c r="W54" s="23"/>
      <c r="X54" s="23"/>
      <c r="Y54" s="23"/>
      <c r="Z54" s="23"/>
    </row>
    <row r="55" spans="1:26" s="1" customFormat="1" ht="46.5" x14ac:dyDescent="0.35">
      <c r="A55" s="38" t="s">
        <v>45</v>
      </c>
      <c r="B55" s="23"/>
      <c r="C55" s="34" t="s">
        <v>160</v>
      </c>
      <c r="D55" s="45" t="s">
        <v>85</v>
      </c>
      <c r="E55" s="58">
        <v>1</v>
      </c>
      <c r="F55" s="29">
        <v>1</v>
      </c>
      <c r="G55" s="23"/>
      <c r="H55" s="23"/>
      <c r="I55" s="58">
        <v>110</v>
      </c>
      <c r="J55" s="36">
        <v>110</v>
      </c>
      <c r="K55" s="36">
        <f t="shared" si="1"/>
        <v>0</v>
      </c>
      <c r="L55" s="32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1" customFormat="1" ht="46.5" x14ac:dyDescent="0.35">
      <c r="A56" s="38" t="s">
        <v>46</v>
      </c>
      <c r="B56" s="23"/>
      <c r="C56" s="34" t="s">
        <v>161</v>
      </c>
      <c r="D56" s="45" t="s">
        <v>85</v>
      </c>
      <c r="E56" s="58">
        <v>1</v>
      </c>
      <c r="F56" s="29">
        <v>1</v>
      </c>
      <c r="G56" s="23"/>
      <c r="H56" s="23"/>
      <c r="I56" s="58">
        <v>41</v>
      </c>
      <c r="J56" s="58">
        <v>41</v>
      </c>
      <c r="K56" s="36">
        <f t="shared" si="1"/>
        <v>0</v>
      </c>
      <c r="L56" s="22"/>
      <c r="M56" s="47"/>
      <c r="N56" s="47"/>
      <c r="O56" s="47"/>
      <c r="P56" s="47"/>
      <c r="Q56" s="47"/>
      <c r="R56" s="47"/>
      <c r="S56" s="47"/>
      <c r="T56" s="47"/>
      <c r="U56" s="23"/>
      <c r="V56" s="23"/>
      <c r="W56" s="23"/>
      <c r="X56" s="23"/>
      <c r="Y56" s="23"/>
      <c r="Z56" s="23"/>
    </row>
    <row r="57" spans="1:26" s="1" customFormat="1" ht="69.75" x14ac:dyDescent="0.35">
      <c r="A57" s="38" t="s">
        <v>47</v>
      </c>
      <c r="B57" s="23"/>
      <c r="C57" s="34" t="s">
        <v>162</v>
      </c>
      <c r="D57" s="45" t="s">
        <v>85</v>
      </c>
      <c r="E57" s="58">
        <v>1</v>
      </c>
      <c r="F57" s="29">
        <v>1</v>
      </c>
      <c r="G57" s="23"/>
      <c r="H57" s="23"/>
      <c r="I57" s="58">
        <v>200</v>
      </c>
      <c r="J57" s="36">
        <v>200</v>
      </c>
      <c r="K57" s="36">
        <f t="shared" si="1"/>
        <v>0</v>
      </c>
      <c r="L57" s="5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1" customFormat="1" ht="69.75" x14ac:dyDescent="0.35">
      <c r="A58" s="38" t="s">
        <v>48</v>
      </c>
      <c r="B58" s="23"/>
      <c r="C58" s="34" t="s">
        <v>163</v>
      </c>
      <c r="D58" s="45" t="s">
        <v>85</v>
      </c>
      <c r="E58" s="58">
        <v>1</v>
      </c>
      <c r="F58" s="29">
        <v>1</v>
      </c>
      <c r="G58" s="23"/>
      <c r="H58" s="23"/>
      <c r="I58" s="58">
        <v>75</v>
      </c>
      <c r="J58" s="58">
        <v>75</v>
      </c>
      <c r="K58" s="36">
        <f t="shared" si="1"/>
        <v>0</v>
      </c>
      <c r="L58" s="5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s="1" customFormat="1" ht="53.25" customHeight="1" x14ac:dyDescent="0.35">
      <c r="A59" s="38" t="s">
        <v>49</v>
      </c>
      <c r="B59" s="23"/>
      <c r="C59" s="34" t="s">
        <v>164</v>
      </c>
      <c r="D59" s="45" t="s">
        <v>85</v>
      </c>
      <c r="E59" s="58">
        <v>1</v>
      </c>
      <c r="F59" s="29">
        <v>1</v>
      </c>
      <c r="G59" s="23"/>
      <c r="H59" s="23"/>
      <c r="I59" s="58">
        <v>2906</v>
      </c>
      <c r="J59" s="63">
        <v>1228</v>
      </c>
      <c r="K59" s="36">
        <f>J59-I59</f>
        <v>-1678</v>
      </c>
      <c r="L59" s="134" t="s">
        <v>201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s="1" customFormat="1" ht="56.25" customHeight="1" x14ac:dyDescent="0.35">
      <c r="A60" s="38" t="s">
        <v>50</v>
      </c>
      <c r="B60" s="23"/>
      <c r="C60" s="34" t="s">
        <v>165</v>
      </c>
      <c r="D60" s="45" t="s">
        <v>85</v>
      </c>
      <c r="E60" s="58">
        <v>1</v>
      </c>
      <c r="F60" s="51">
        <v>1</v>
      </c>
      <c r="G60" s="23"/>
      <c r="H60" s="23"/>
      <c r="I60" s="58">
        <v>467</v>
      </c>
      <c r="J60" s="49">
        <f>350+60</f>
        <v>410</v>
      </c>
      <c r="K60" s="36">
        <f t="shared" si="1"/>
        <v>-57</v>
      </c>
      <c r="L60" s="135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1" customFormat="1" ht="69.75" x14ac:dyDescent="0.35">
      <c r="A61" s="38" t="s">
        <v>51</v>
      </c>
      <c r="B61" s="23"/>
      <c r="C61" s="34" t="s">
        <v>166</v>
      </c>
      <c r="D61" s="45" t="s">
        <v>85</v>
      </c>
      <c r="E61" s="58">
        <v>1</v>
      </c>
      <c r="F61" s="29">
        <v>1</v>
      </c>
      <c r="G61" s="23"/>
      <c r="H61" s="23"/>
      <c r="I61" s="58">
        <v>6333</v>
      </c>
      <c r="J61" s="49">
        <f>1228+519</f>
        <v>1747</v>
      </c>
      <c r="K61" s="36">
        <f t="shared" si="1"/>
        <v>-4586</v>
      </c>
      <c r="L61" s="135"/>
      <c r="M61" s="47"/>
      <c r="N61" s="47"/>
      <c r="O61" s="47"/>
      <c r="P61" s="47"/>
      <c r="Q61" s="47"/>
      <c r="R61" s="47"/>
      <c r="S61" s="47"/>
      <c r="T61" s="47"/>
      <c r="U61" s="23"/>
      <c r="V61" s="23"/>
      <c r="W61" s="23"/>
      <c r="X61" s="23"/>
      <c r="Y61" s="23"/>
      <c r="Z61" s="23"/>
    </row>
    <row r="62" spans="1:26" s="1" customFormat="1" ht="69.75" x14ac:dyDescent="0.35">
      <c r="A62" s="38" t="s">
        <v>52</v>
      </c>
      <c r="B62" s="23"/>
      <c r="C62" s="34" t="s">
        <v>167</v>
      </c>
      <c r="D62" s="45" t="s">
        <v>85</v>
      </c>
      <c r="E62" s="58">
        <v>1</v>
      </c>
      <c r="F62" s="51">
        <v>1</v>
      </c>
      <c r="G62" s="23"/>
      <c r="H62" s="23"/>
      <c r="I62" s="58">
        <v>937</v>
      </c>
      <c r="J62" s="49">
        <f>606+256</f>
        <v>862</v>
      </c>
      <c r="K62" s="36">
        <f t="shared" si="1"/>
        <v>-75</v>
      </c>
      <c r="L62" s="136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1" customFormat="1" ht="75" customHeight="1" x14ac:dyDescent="0.35">
      <c r="A63" s="38" t="s">
        <v>53</v>
      </c>
      <c r="B63" s="23"/>
      <c r="C63" s="34" t="s">
        <v>168</v>
      </c>
      <c r="D63" s="45" t="s">
        <v>85</v>
      </c>
      <c r="E63" s="58">
        <v>1</v>
      </c>
      <c r="F63" s="51">
        <v>1</v>
      </c>
      <c r="G63" s="23"/>
      <c r="H63" s="23"/>
      <c r="I63" s="58">
        <v>230</v>
      </c>
      <c r="J63" s="49">
        <v>230</v>
      </c>
      <c r="K63" s="36">
        <f t="shared" si="1"/>
        <v>0</v>
      </c>
      <c r="L63" s="32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1" customFormat="1" ht="69.75" x14ac:dyDescent="0.35">
      <c r="A64" s="38" t="s">
        <v>54</v>
      </c>
      <c r="B64" s="23"/>
      <c r="C64" s="34" t="s">
        <v>169</v>
      </c>
      <c r="D64" s="45" t="s">
        <v>85</v>
      </c>
      <c r="E64" s="58">
        <v>1</v>
      </c>
      <c r="F64" s="29">
        <v>1</v>
      </c>
      <c r="G64" s="23"/>
      <c r="H64" s="23"/>
      <c r="I64" s="58">
        <v>3517</v>
      </c>
      <c r="J64" s="36">
        <f>779+721</f>
        <v>1500</v>
      </c>
      <c r="K64" s="36">
        <f t="shared" si="1"/>
        <v>-2017</v>
      </c>
      <c r="L64" s="137" t="s">
        <v>201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s="1" customFormat="1" ht="69.75" x14ac:dyDescent="0.35">
      <c r="A65" s="38" t="s">
        <v>55</v>
      </c>
      <c r="B65" s="23"/>
      <c r="C65" s="34" t="s">
        <v>170</v>
      </c>
      <c r="D65" s="45" t="s">
        <v>85</v>
      </c>
      <c r="E65" s="58">
        <v>1</v>
      </c>
      <c r="F65" s="29">
        <v>1</v>
      </c>
      <c r="G65" s="23"/>
      <c r="H65" s="23"/>
      <c r="I65" s="58">
        <v>521</v>
      </c>
      <c r="J65" s="36">
        <v>519</v>
      </c>
      <c r="K65" s="36">
        <f t="shared" si="1"/>
        <v>-2</v>
      </c>
      <c r="L65" s="142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s="1" customFormat="1" ht="143.25" customHeight="1" x14ac:dyDescent="0.35">
      <c r="A66" s="38" t="s">
        <v>56</v>
      </c>
      <c r="B66" s="23"/>
      <c r="C66" s="34" t="s">
        <v>171</v>
      </c>
      <c r="D66" s="45" t="s">
        <v>85</v>
      </c>
      <c r="E66" s="58">
        <v>1</v>
      </c>
      <c r="F66" s="29">
        <v>1</v>
      </c>
      <c r="G66" s="23"/>
      <c r="H66" s="23"/>
      <c r="I66" s="58">
        <v>80</v>
      </c>
      <c r="J66" s="36">
        <v>77</v>
      </c>
      <c r="K66" s="36">
        <f t="shared" si="1"/>
        <v>-3</v>
      </c>
      <c r="L66" s="142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1" customFormat="1" ht="123.75" customHeight="1" x14ac:dyDescent="0.35">
      <c r="A67" s="38" t="s">
        <v>57</v>
      </c>
      <c r="B67" s="23"/>
      <c r="C67" s="34" t="s">
        <v>172</v>
      </c>
      <c r="D67" s="45" t="s">
        <v>85</v>
      </c>
      <c r="E67" s="58">
        <v>1</v>
      </c>
      <c r="F67" s="29">
        <v>1</v>
      </c>
      <c r="G67" s="23"/>
      <c r="H67" s="23"/>
      <c r="I67" s="58">
        <v>26</v>
      </c>
      <c r="J67" s="36">
        <v>25</v>
      </c>
      <c r="K67" s="36">
        <f t="shared" si="1"/>
        <v>-1</v>
      </c>
      <c r="L67" s="138"/>
      <c r="M67" s="47"/>
      <c r="N67" s="47"/>
      <c r="O67" s="47"/>
      <c r="P67" s="47"/>
      <c r="Q67" s="47"/>
      <c r="R67" s="47"/>
      <c r="S67" s="47"/>
      <c r="T67" s="47"/>
      <c r="U67" s="23"/>
      <c r="V67" s="23"/>
      <c r="W67" s="23"/>
      <c r="X67" s="23"/>
      <c r="Y67" s="23"/>
      <c r="Z67" s="23"/>
    </row>
    <row r="68" spans="1:26" s="1" customFormat="1" ht="98.25" customHeight="1" x14ac:dyDescent="0.35">
      <c r="A68" s="38" t="s">
        <v>58</v>
      </c>
      <c r="B68" s="23"/>
      <c r="C68" s="34" t="s">
        <v>173</v>
      </c>
      <c r="D68" s="45" t="s">
        <v>85</v>
      </c>
      <c r="E68" s="58">
        <v>1</v>
      </c>
      <c r="F68" s="29">
        <v>1</v>
      </c>
      <c r="G68" s="23"/>
      <c r="H68" s="23"/>
      <c r="I68" s="58">
        <v>100</v>
      </c>
      <c r="J68" s="36">
        <v>100</v>
      </c>
      <c r="K68" s="36">
        <f t="shared" si="1"/>
        <v>0</v>
      </c>
      <c r="L68" s="5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s="1" customFormat="1" ht="96.75" customHeight="1" x14ac:dyDescent="0.35">
      <c r="A69" s="38" t="s">
        <v>59</v>
      </c>
      <c r="B69" s="23"/>
      <c r="C69" s="34" t="s">
        <v>174</v>
      </c>
      <c r="D69" s="45" t="s">
        <v>85</v>
      </c>
      <c r="E69" s="58">
        <v>1</v>
      </c>
      <c r="F69" s="29">
        <v>1</v>
      </c>
      <c r="G69" s="23"/>
      <c r="H69" s="23"/>
      <c r="I69" s="58">
        <v>55</v>
      </c>
      <c r="J69" s="36">
        <v>55</v>
      </c>
      <c r="K69" s="36">
        <f t="shared" si="1"/>
        <v>0</v>
      </c>
      <c r="L69" s="5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s="1" customFormat="1" ht="78" customHeight="1" x14ac:dyDescent="0.35">
      <c r="A70" s="38" t="s">
        <v>60</v>
      </c>
      <c r="B70" s="23"/>
      <c r="C70" s="34" t="s">
        <v>175</v>
      </c>
      <c r="D70" s="45" t="s">
        <v>85</v>
      </c>
      <c r="E70" s="58">
        <v>1</v>
      </c>
      <c r="F70" s="45">
        <v>1</v>
      </c>
      <c r="G70" s="23"/>
      <c r="H70" s="23"/>
      <c r="I70" s="58">
        <v>3956</v>
      </c>
      <c r="J70" s="45">
        <v>580</v>
      </c>
      <c r="K70" s="36">
        <f t="shared" si="1"/>
        <v>-3376</v>
      </c>
      <c r="L70" s="134" t="s">
        <v>201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s="1" customFormat="1" ht="76.5" customHeight="1" x14ac:dyDescent="0.35">
      <c r="A71" s="38" t="s">
        <v>61</v>
      </c>
      <c r="B71" s="23"/>
      <c r="C71" s="53" t="s">
        <v>176</v>
      </c>
      <c r="D71" s="24" t="s">
        <v>85</v>
      </c>
      <c r="E71" s="61">
        <v>1</v>
      </c>
      <c r="F71" s="51">
        <v>1</v>
      </c>
      <c r="G71" s="23"/>
      <c r="H71" s="23"/>
      <c r="I71" s="61">
        <v>409</v>
      </c>
      <c r="J71" s="49">
        <v>258</v>
      </c>
      <c r="K71" s="36">
        <f t="shared" si="1"/>
        <v>-151</v>
      </c>
      <c r="L71" s="135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s="1" customFormat="1" ht="69.75" x14ac:dyDescent="0.35">
      <c r="A72" s="38" t="s">
        <v>62</v>
      </c>
      <c r="B72" s="23"/>
      <c r="C72" s="53" t="s">
        <v>177</v>
      </c>
      <c r="D72" s="24" t="s">
        <v>85</v>
      </c>
      <c r="E72" s="61">
        <v>1</v>
      </c>
      <c r="F72" s="51">
        <v>1</v>
      </c>
      <c r="G72" s="23"/>
      <c r="H72" s="23"/>
      <c r="I72" s="61">
        <v>476</v>
      </c>
      <c r="J72" s="49">
        <v>2110</v>
      </c>
      <c r="K72" s="36">
        <f t="shared" ref="K72:K135" si="2">J72-I72</f>
        <v>1634</v>
      </c>
      <c r="L72" s="136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s="1" customFormat="1" ht="57.75" customHeight="1" x14ac:dyDescent="0.35">
      <c r="A73" s="38" t="s">
        <v>63</v>
      </c>
      <c r="B73" s="23"/>
      <c r="C73" s="59" t="s">
        <v>178</v>
      </c>
      <c r="D73" s="24" t="s">
        <v>85</v>
      </c>
      <c r="E73" s="61">
        <v>1</v>
      </c>
      <c r="F73" s="51">
        <v>1</v>
      </c>
      <c r="G73" s="23"/>
      <c r="H73" s="23"/>
      <c r="I73" s="61">
        <v>641</v>
      </c>
      <c r="J73" s="49">
        <v>641</v>
      </c>
      <c r="K73" s="36">
        <f t="shared" si="2"/>
        <v>0</v>
      </c>
      <c r="L73" s="5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s="1" customFormat="1" ht="72" customHeight="1" x14ac:dyDescent="0.35">
      <c r="A74" s="38" t="s">
        <v>64</v>
      </c>
      <c r="B74" s="23"/>
      <c r="C74" s="34" t="s">
        <v>179</v>
      </c>
      <c r="D74" s="45" t="s">
        <v>85</v>
      </c>
      <c r="E74" s="58">
        <v>1</v>
      </c>
      <c r="F74" s="51">
        <v>1</v>
      </c>
      <c r="G74" s="23"/>
      <c r="H74" s="23"/>
      <c r="I74" s="58">
        <v>3000</v>
      </c>
      <c r="J74" s="49">
        <v>1100</v>
      </c>
      <c r="K74" s="36">
        <f t="shared" si="2"/>
        <v>-1900</v>
      </c>
      <c r="L74" s="51" t="s">
        <v>201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s="1" customFormat="1" ht="99.75" customHeight="1" x14ac:dyDescent="0.35">
      <c r="A75" s="38" t="s">
        <v>114</v>
      </c>
      <c r="B75" s="23"/>
      <c r="C75" s="59" t="s">
        <v>180</v>
      </c>
      <c r="D75" s="45" t="s">
        <v>85</v>
      </c>
      <c r="E75" s="45">
        <v>1</v>
      </c>
      <c r="F75" s="24">
        <v>1</v>
      </c>
      <c r="G75" s="23"/>
      <c r="H75" s="23"/>
      <c r="I75" s="58">
        <f>1052081/1000</f>
        <v>1052.0809999999999</v>
      </c>
      <c r="J75" s="49">
        <v>1052</v>
      </c>
      <c r="K75" s="36">
        <f t="shared" si="2"/>
        <v>-8.0999999999903594E-2</v>
      </c>
      <c r="L75" s="5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1" customFormat="1" ht="46.5" x14ac:dyDescent="0.35">
      <c r="A76" s="38" t="s">
        <v>65</v>
      </c>
      <c r="B76" s="23"/>
      <c r="C76" s="59" t="s">
        <v>181</v>
      </c>
      <c r="D76" s="45" t="s">
        <v>85</v>
      </c>
      <c r="E76" s="45">
        <v>1</v>
      </c>
      <c r="F76" s="45">
        <v>1</v>
      </c>
      <c r="G76" s="23"/>
      <c r="H76" s="23"/>
      <c r="I76" s="58">
        <f>845000/1000</f>
        <v>845</v>
      </c>
      <c r="J76" s="58">
        <f>845000/1000</f>
        <v>845</v>
      </c>
      <c r="K76" s="36">
        <f t="shared" si="2"/>
        <v>0</v>
      </c>
      <c r="L76" s="5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1" customFormat="1" ht="46.5" x14ac:dyDescent="0.35">
      <c r="A77" s="38" t="s">
        <v>66</v>
      </c>
      <c r="B77" s="23"/>
      <c r="C77" s="59" t="s">
        <v>182</v>
      </c>
      <c r="D77" s="45" t="s">
        <v>85</v>
      </c>
      <c r="E77" s="45">
        <v>1</v>
      </c>
      <c r="F77" s="45">
        <v>1</v>
      </c>
      <c r="G77" s="23"/>
      <c r="H77" s="23"/>
      <c r="I77" s="58">
        <f>987000/1000</f>
        <v>987</v>
      </c>
      <c r="J77" s="58">
        <f>987000/1000</f>
        <v>987</v>
      </c>
      <c r="K77" s="36">
        <f t="shared" si="2"/>
        <v>0</v>
      </c>
      <c r="L77" s="5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1" customFormat="1" ht="147.75" customHeight="1" x14ac:dyDescent="0.35">
      <c r="A78" s="38" t="s">
        <v>67</v>
      </c>
      <c r="B78" s="23"/>
      <c r="C78" s="59" t="s">
        <v>183</v>
      </c>
      <c r="D78" s="45" t="s">
        <v>85</v>
      </c>
      <c r="E78" s="45">
        <v>1</v>
      </c>
      <c r="F78" s="45">
        <v>1</v>
      </c>
      <c r="G78" s="23"/>
      <c r="H78" s="23"/>
      <c r="I78" s="58">
        <f>1240000/1000</f>
        <v>1240</v>
      </c>
      <c r="J78" s="58">
        <f>1240000/1000</f>
        <v>1240</v>
      </c>
      <c r="K78" s="36">
        <f t="shared" si="2"/>
        <v>0</v>
      </c>
      <c r="L78" s="5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1" customFormat="1" ht="69.75" x14ac:dyDescent="0.35">
      <c r="A79" s="38" t="s">
        <v>118</v>
      </c>
      <c r="B79" s="23"/>
      <c r="C79" s="59" t="s">
        <v>184</v>
      </c>
      <c r="D79" s="45" t="s">
        <v>85</v>
      </c>
      <c r="E79" s="45">
        <v>1</v>
      </c>
      <c r="F79" s="45">
        <v>1</v>
      </c>
      <c r="G79" s="23"/>
      <c r="H79" s="23"/>
      <c r="I79" s="58">
        <v>1158</v>
      </c>
      <c r="J79" s="49">
        <v>1158</v>
      </c>
      <c r="K79" s="36">
        <f t="shared" si="2"/>
        <v>0</v>
      </c>
      <c r="L79" s="5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1" customFormat="1" ht="23.25" x14ac:dyDescent="0.35">
      <c r="A80" s="38"/>
      <c r="B80" s="23"/>
      <c r="C80" s="26" t="s">
        <v>68</v>
      </c>
      <c r="D80" s="45"/>
      <c r="E80" s="36"/>
      <c r="F80" s="29"/>
      <c r="G80" s="23"/>
      <c r="H80" s="23"/>
      <c r="I80" s="36"/>
      <c r="J80" s="36"/>
      <c r="K80" s="30"/>
      <c r="L80" s="5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s="1" customFormat="1" ht="67.5" x14ac:dyDescent="0.35">
      <c r="A81" s="115">
        <v>6</v>
      </c>
      <c r="B81" s="108"/>
      <c r="C81" s="116" t="s">
        <v>185</v>
      </c>
      <c r="D81" s="116"/>
      <c r="E81" s="130"/>
      <c r="F81" s="111"/>
      <c r="G81" s="108"/>
      <c r="H81" s="108"/>
      <c r="I81" s="130">
        <f>SUM(I82:I84)</f>
        <v>705265</v>
      </c>
      <c r="J81" s="130">
        <f>SUM(J82:J84)</f>
        <v>584363</v>
      </c>
      <c r="K81" s="130">
        <f t="shared" si="2"/>
        <v>-120902</v>
      </c>
      <c r="L81" s="123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s="1" customFormat="1" ht="69.75" x14ac:dyDescent="0.35">
      <c r="A82" s="38" t="s">
        <v>70</v>
      </c>
      <c r="B82" s="23"/>
      <c r="C82" s="46" t="s">
        <v>186</v>
      </c>
      <c r="D82" s="45" t="s">
        <v>117</v>
      </c>
      <c r="E82" s="58">
        <v>1</v>
      </c>
      <c r="F82" s="29">
        <v>1</v>
      </c>
      <c r="G82" s="23"/>
      <c r="H82" s="23"/>
      <c r="I82" s="58">
        <v>468740</v>
      </c>
      <c r="J82" s="36">
        <v>383363</v>
      </c>
      <c r="K82" s="36">
        <f t="shared" si="2"/>
        <v>-85377</v>
      </c>
      <c r="L82" s="51" t="s">
        <v>201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1" customFormat="1" ht="102.75" customHeight="1" x14ac:dyDescent="0.35">
      <c r="A83" s="38" t="s">
        <v>72</v>
      </c>
      <c r="B83" s="23"/>
      <c r="C83" s="34" t="s">
        <v>187</v>
      </c>
      <c r="D83" s="45" t="s">
        <v>117</v>
      </c>
      <c r="E83" s="58">
        <v>1</v>
      </c>
      <c r="F83" s="29">
        <v>1</v>
      </c>
      <c r="G83" s="23"/>
      <c r="H83" s="23"/>
      <c r="I83" s="58">
        <v>2950</v>
      </c>
      <c r="J83" s="49">
        <v>2950</v>
      </c>
      <c r="K83" s="36">
        <f t="shared" si="2"/>
        <v>0</v>
      </c>
      <c r="L83" s="51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s="1" customFormat="1" ht="81" customHeight="1" x14ac:dyDescent="0.35">
      <c r="A84" s="38" t="s">
        <v>73</v>
      </c>
      <c r="B84" s="23"/>
      <c r="C84" s="39" t="s">
        <v>188</v>
      </c>
      <c r="D84" s="45" t="s">
        <v>117</v>
      </c>
      <c r="E84" s="58">
        <v>1</v>
      </c>
      <c r="F84" s="29">
        <v>1</v>
      </c>
      <c r="G84" s="23"/>
      <c r="H84" s="23"/>
      <c r="I84" s="58">
        <f>233575</f>
        <v>233575</v>
      </c>
      <c r="J84" s="49">
        <f>39620+134582+15179+8669</f>
        <v>198050</v>
      </c>
      <c r="K84" s="36">
        <f t="shared" si="2"/>
        <v>-35525</v>
      </c>
      <c r="L84" s="51" t="s">
        <v>201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s="1" customFormat="1" ht="23.25" x14ac:dyDescent="0.35">
      <c r="A85" s="38"/>
      <c r="B85" s="23"/>
      <c r="C85" s="26" t="s">
        <v>75</v>
      </c>
      <c r="D85" s="45"/>
      <c r="E85" s="58"/>
      <c r="F85" s="29"/>
      <c r="G85" s="23"/>
      <c r="H85" s="23"/>
      <c r="I85" s="58"/>
      <c r="J85" s="36"/>
      <c r="K85" s="30"/>
      <c r="L85" s="5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s="1" customFormat="1" ht="90" x14ac:dyDescent="0.35">
      <c r="A86" s="115">
        <v>7</v>
      </c>
      <c r="B86" s="108"/>
      <c r="C86" s="116" t="s">
        <v>69</v>
      </c>
      <c r="D86" s="116"/>
      <c r="E86" s="129"/>
      <c r="F86" s="128"/>
      <c r="G86" s="108"/>
      <c r="H86" s="108"/>
      <c r="I86" s="129">
        <f>I87+I88+I89</f>
        <v>48298</v>
      </c>
      <c r="J86" s="129">
        <f>J87+J88+J89</f>
        <v>45202</v>
      </c>
      <c r="K86" s="129">
        <f t="shared" si="2"/>
        <v>-3096</v>
      </c>
      <c r="L86" s="123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s="1" customFormat="1" ht="48" customHeight="1" x14ac:dyDescent="0.35">
      <c r="A87" s="38" t="s">
        <v>77</v>
      </c>
      <c r="B87" s="23"/>
      <c r="C87" s="56" t="s">
        <v>71</v>
      </c>
      <c r="D87" s="45" t="s">
        <v>25</v>
      </c>
      <c r="E87" s="64">
        <v>14.31</v>
      </c>
      <c r="F87" s="29">
        <v>14.31</v>
      </c>
      <c r="G87" s="23"/>
      <c r="H87" s="23"/>
      <c r="I87" s="36">
        <v>11359</v>
      </c>
      <c r="J87" s="36">
        <v>9857</v>
      </c>
      <c r="K87" s="36">
        <f t="shared" si="2"/>
        <v>-1502</v>
      </c>
      <c r="L87" s="134" t="s">
        <v>203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s="1" customFormat="1" ht="46.5" x14ac:dyDescent="0.35">
      <c r="A88" s="38" t="s">
        <v>87</v>
      </c>
      <c r="B88" s="23"/>
      <c r="C88" s="56" t="s">
        <v>189</v>
      </c>
      <c r="D88" s="45" t="s">
        <v>25</v>
      </c>
      <c r="E88" s="65">
        <v>17.3</v>
      </c>
      <c r="F88" s="29">
        <v>17.3</v>
      </c>
      <c r="G88" s="23"/>
      <c r="H88" s="23"/>
      <c r="I88" s="36">
        <v>21150</v>
      </c>
      <c r="J88" s="36">
        <v>23389</v>
      </c>
      <c r="K88" s="36">
        <f t="shared" si="2"/>
        <v>2239</v>
      </c>
      <c r="L88" s="135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s="1" customFormat="1" ht="46.5" x14ac:dyDescent="0.35">
      <c r="A89" s="38" t="s">
        <v>78</v>
      </c>
      <c r="B89" s="23"/>
      <c r="C89" s="56" t="s">
        <v>74</v>
      </c>
      <c r="D89" s="45" t="s">
        <v>12</v>
      </c>
      <c r="E89" s="36">
        <v>22</v>
      </c>
      <c r="F89" s="29">
        <v>22</v>
      </c>
      <c r="G89" s="23"/>
      <c r="H89" s="23"/>
      <c r="I89" s="36">
        <v>15789</v>
      </c>
      <c r="J89" s="36">
        <v>11956</v>
      </c>
      <c r="K89" s="36">
        <f t="shared" si="2"/>
        <v>-3833</v>
      </c>
      <c r="L89" s="136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s="1" customFormat="1" ht="23.25" x14ac:dyDescent="0.35">
      <c r="A90" s="38"/>
      <c r="B90" s="23"/>
      <c r="C90" s="26" t="s">
        <v>79</v>
      </c>
      <c r="D90" s="45"/>
      <c r="E90" s="58"/>
      <c r="F90" s="29"/>
      <c r="G90" s="23"/>
      <c r="H90" s="23"/>
      <c r="I90" s="58"/>
      <c r="J90" s="36"/>
      <c r="K90" s="30"/>
      <c r="L90" s="5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s="1" customFormat="1" ht="67.5" x14ac:dyDescent="0.35">
      <c r="A91" s="115">
        <v>8</v>
      </c>
      <c r="B91" s="108"/>
      <c r="C91" s="116" t="s">
        <v>76</v>
      </c>
      <c r="D91" s="115"/>
      <c r="E91" s="129"/>
      <c r="F91" s="128"/>
      <c r="G91" s="108"/>
      <c r="H91" s="108"/>
      <c r="I91" s="129">
        <f>I92</f>
        <v>33893</v>
      </c>
      <c r="J91" s="129">
        <f t="shared" ref="J91" si="3">J92</f>
        <v>31849</v>
      </c>
      <c r="K91" s="129">
        <f t="shared" si="2"/>
        <v>-2044</v>
      </c>
      <c r="L91" s="123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s="1" customFormat="1" ht="78" customHeight="1" x14ac:dyDescent="0.35">
      <c r="A92" s="38" t="s">
        <v>80</v>
      </c>
      <c r="B92" s="23"/>
      <c r="C92" s="34" t="s">
        <v>190</v>
      </c>
      <c r="D92" s="45" t="s">
        <v>197</v>
      </c>
      <c r="E92" s="58">
        <v>1</v>
      </c>
      <c r="F92" s="29">
        <v>1</v>
      </c>
      <c r="G92" s="23"/>
      <c r="H92" s="23"/>
      <c r="I92" s="58">
        <v>33893</v>
      </c>
      <c r="J92" s="36">
        <v>31849</v>
      </c>
      <c r="K92" s="36">
        <f t="shared" si="2"/>
        <v>-2044</v>
      </c>
      <c r="L92" s="51" t="s">
        <v>201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s="1" customFormat="1" ht="23.25" x14ac:dyDescent="0.35">
      <c r="A93" s="38"/>
      <c r="B93" s="23"/>
      <c r="C93" s="26" t="s">
        <v>81</v>
      </c>
      <c r="D93" s="45"/>
      <c r="E93" s="45"/>
      <c r="F93" s="28"/>
      <c r="G93" s="23"/>
      <c r="H93" s="23"/>
      <c r="I93" s="36"/>
      <c r="J93" s="36"/>
      <c r="K93" s="30"/>
      <c r="L93" s="5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s="1" customFormat="1" ht="23.25" x14ac:dyDescent="0.35">
      <c r="A94" s="118" t="s">
        <v>191</v>
      </c>
      <c r="B94" s="108"/>
      <c r="C94" s="131" t="s">
        <v>192</v>
      </c>
      <c r="D94" s="115"/>
      <c r="E94" s="115"/>
      <c r="F94" s="117"/>
      <c r="G94" s="108"/>
      <c r="H94" s="108"/>
      <c r="I94" s="112">
        <f>I95+I96</f>
        <v>28667</v>
      </c>
      <c r="J94" s="112">
        <f>J95+J96+J97+J155</f>
        <v>292801.76699999999</v>
      </c>
      <c r="K94" s="112">
        <f t="shared" si="2"/>
        <v>264134.76699999999</v>
      </c>
      <c r="L94" s="123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s="1" customFormat="1" ht="138.75" customHeight="1" x14ac:dyDescent="0.35">
      <c r="A95" s="38" t="s">
        <v>82</v>
      </c>
      <c r="B95" s="23"/>
      <c r="C95" s="59" t="s">
        <v>193</v>
      </c>
      <c r="D95" s="45" t="s">
        <v>197</v>
      </c>
      <c r="E95" s="24">
        <v>1</v>
      </c>
      <c r="F95" s="24">
        <v>1</v>
      </c>
      <c r="G95" s="23"/>
      <c r="H95" s="23"/>
      <c r="I95" s="58">
        <v>26289</v>
      </c>
      <c r="J95" s="58">
        <v>26289</v>
      </c>
      <c r="K95" s="30">
        <f t="shared" si="2"/>
        <v>0</v>
      </c>
      <c r="L95" s="5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s="1" customFormat="1" ht="77.25" customHeight="1" x14ac:dyDescent="0.35">
      <c r="A96" s="38" t="s">
        <v>83</v>
      </c>
      <c r="B96" s="23"/>
      <c r="C96" s="34" t="s">
        <v>194</v>
      </c>
      <c r="D96" s="45" t="s">
        <v>197</v>
      </c>
      <c r="E96" s="58">
        <v>1</v>
      </c>
      <c r="F96" s="29">
        <v>1</v>
      </c>
      <c r="G96" s="23"/>
      <c r="H96" s="23"/>
      <c r="I96" s="58">
        <v>2378</v>
      </c>
      <c r="J96" s="36">
        <v>2378</v>
      </c>
      <c r="K96" s="30">
        <f t="shared" si="2"/>
        <v>0</v>
      </c>
      <c r="L96" s="5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s="7" customFormat="1" ht="99.75" customHeight="1" x14ac:dyDescent="0.3">
      <c r="A97" s="52" t="s">
        <v>84</v>
      </c>
      <c r="B97" s="86"/>
      <c r="C97" s="87" t="s">
        <v>330</v>
      </c>
      <c r="D97" s="45"/>
      <c r="E97" s="88"/>
      <c r="F97" s="88"/>
      <c r="G97" s="47"/>
      <c r="H97" s="88"/>
      <c r="I97" s="88"/>
      <c r="J97" s="89">
        <f>SUM(J98:J154)</f>
        <v>24993</v>
      </c>
      <c r="K97" s="89">
        <f t="shared" si="2"/>
        <v>24993</v>
      </c>
      <c r="L97" s="133" t="s">
        <v>327</v>
      </c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s="1" customFormat="1" ht="46.5" x14ac:dyDescent="0.3">
      <c r="A98" s="38" t="s">
        <v>331</v>
      </c>
      <c r="B98" s="90"/>
      <c r="C98" s="57" t="s">
        <v>214</v>
      </c>
      <c r="D98" s="45" t="s">
        <v>197</v>
      </c>
      <c r="E98" s="91"/>
      <c r="F98" s="61">
        <v>70</v>
      </c>
      <c r="G98" s="92"/>
      <c r="H98" s="91"/>
      <c r="I98" s="90"/>
      <c r="J98" s="49">
        <v>644</v>
      </c>
      <c r="K98" s="49">
        <f t="shared" si="2"/>
        <v>644</v>
      </c>
      <c r="L98" s="133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" customFormat="1" ht="23.25" x14ac:dyDescent="0.3">
      <c r="A99" s="38" t="s">
        <v>332</v>
      </c>
      <c r="B99" s="90"/>
      <c r="C99" s="57" t="s">
        <v>215</v>
      </c>
      <c r="D99" s="45" t="s">
        <v>197</v>
      </c>
      <c r="E99" s="91"/>
      <c r="F99" s="61">
        <v>254</v>
      </c>
      <c r="G99" s="92"/>
      <c r="H99" s="91"/>
      <c r="I99" s="90"/>
      <c r="J99" s="49">
        <v>953</v>
      </c>
      <c r="K99" s="49">
        <f t="shared" si="2"/>
        <v>953</v>
      </c>
      <c r="L99" s="133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s="1" customFormat="1" ht="46.5" x14ac:dyDescent="0.35">
      <c r="A100" s="38" t="s">
        <v>333</v>
      </c>
      <c r="B100" s="90"/>
      <c r="C100" s="57" t="s">
        <v>216</v>
      </c>
      <c r="D100" s="45" t="s">
        <v>197</v>
      </c>
      <c r="E100" s="90"/>
      <c r="F100" s="61">
        <v>47</v>
      </c>
      <c r="G100" s="90"/>
      <c r="H100" s="90"/>
      <c r="I100" s="90"/>
      <c r="J100" s="49">
        <v>324</v>
      </c>
      <c r="K100" s="49">
        <f t="shared" si="2"/>
        <v>324</v>
      </c>
      <c r="L100" s="133"/>
      <c r="M100" s="90"/>
      <c r="N100" s="90"/>
      <c r="O100" s="23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s="1" customFormat="1" ht="46.5" x14ac:dyDescent="0.35">
      <c r="A101" s="38" t="s">
        <v>334</v>
      </c>
      <c r="B101" s="90"/>
      <c r="C101" s="57" t="s">
        <v>217</v>
      </c>
      <c r="D101" s="45" t="s">
        <v>197</v>
      </c>
      <c r="E101" s="90"/>
      <c r="F101" s="61">
        <v>21</v>
      </c>
      <c r="G101" s="90"/>
      <c r="H101" s="90"/>
      <c r="I101" s="90"/>
      <c r="J101" s="49">
        <v>172</v>
      </c>
      <c r="K101" s="49">
        <f t="shared" si="2"/>
        <v>172</v>
      </c>
      <c r="L101" s="133"/>
      <c r="M101" s="90"/>
      <c r="N101" s="90"/>
      <c r="O101" s="23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 s="1" customFormat="1" ht="23.25" x14ac:dyDescent="0.35">
      <c r="A102" s="38" t="s">
        <v>335</v>
      </c>
      <c r="B102" s="90"/>
      <c r="C102" s="57" t="s">
        <v>218</v>
      </c>
      <c r="D102" s="45" t="s">
        <v>197</v>
      </c>
      <c r="E102" s="90"/>
      <c r="F102" s="61">
        <v>64</v>
      </c>
      <c r="G102" s="90"/>
      <c r="H102" s="90"/>
      <c r="I102" s="90"/>
      <c r="J102" s="49">
        <v>690</v>
      </c>
      <c r="K102" s="49">
        <f t="shared" si="2"/>
        <v>690</v>
      </c>
      <c r="L102" s="133"/>
      <c r="M102" s="90"/>
      <c r="N102" s="90"/>
      <c r="O102" s="23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 s="1" customFormat="1" ht="23.25" x14ac:dyDescent="0.35">
      <c r="A103" s="38" t="s">
        <v>336</v>
      </c>
      <c r="B103" s="90"/>
      <c r="C103" s="57" t="s">
        <v>219</v>
      </c>
      <c r="D103" s="45" t="s">
        <v>197</v>
      </c>
      <c r="E103" s="90"/>
      <c r="F103" s="61">
        <v>1</v>
      </c>
      <c r="G103" s="90"/>
      <c r="H103" s="90"/>
      <c r="I103" s="90"/>
      <c r="J103" s="49">
        <v>9</v>
      </c>
      <c r="K103" s="49">
        <f t="shared" si="2"/>
        <v>9</v>
      </c>
      <c r="L103" s="133"/>
      <c r="M103" s="90"/>
      <c r="N103" s="90"/>
      <c r="O103" s="23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 s="1" customFormat="1" ht="46.5" x14ac:dyDescent="0.35">
      <c r="A104" s="38" t="s">
        <v>337</v>
      </c>
      <c r="B104" s="90"/>
      <c r="C104" s="57" t="s">
        <v>220</v>
      </c>
      <c r="D104" s="45" t="s">
        <v>197</v>
      </c>
      <c r="E104" s="90"/>
      <c r="F104" s="61">
        <v>36</v>
      </c>
      <c r="G104" s="90"/>
      <c r="H104" s="90"/>
      <c r="I104" s="90"/>
      <c r="J104" s="49">
        <v>432</v>
      </c>
      <c r="K104" s="49">
        <f t="shared" si="2"/>
        <v>432</v>
      </c>
      <c r="L104" s="133"/>
      <c r="M104" s="90"/>
      <c r="N104" s="90"/>
      <c r="O104" s="23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 s="1" customFormat="1" ht="46.5" x14ac:dyDescent="0.35">
      <c r="A105" s="38" t="s">
        <v>338</v>
      </c>
      <c r="B105" s="90"/>
      <c r="C105" s="57" t="s">
        <v>221</v>
      </c>
      <c r="D105" s="45" t="s">
        <v>197</v>
      </c>
      <c r="E105" s="90"/>
      <c r="F105" s="61">
        <v>11</v>
      </c>
      <c r="G105" s="90"/>
      <c r="H105" s="90"/>
      <c r="I105" s="90"/>
      <c r="J105" s="49">
        <v>197</v>
      </c>
      <c r="K105" s="49">
        <f t="shared" si="2"/>
        <v>197</v>
      </c>
      <c r="L105" s="133"/>
      <c r="M105" s="90"/>
      <c r="N105" s="90"/>
      <c r="O105" s="23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 s="1" customFormat="1" ht="23.25" x14ac:dyDescent="0.35">
      <c r="A106" s="38" t="s">
        <v>339</v>
      </c>
      <c r="B106" s="90"/>
      <c r="C106" s="57" t="s">
        <v>222</v>
      </c>
      <c r="D106" s="45" t="s">
        <v>197</v>
      </c>
      <c r="E106" s="90"/>
      <c r="F106" s="61">
        <v>3</v>
      </c>
      <c r="G106" s="90"/>
      <c r="H106" s="90"/>
      <c r="I106" s="90"/>
      <c r="J106" s="49">
        <v>294</v>
      </c>
      <c r="K106" s="49">
        <f t="shared" si="2"/>
        <v>294</v>
      </c>
      <c r="L106" s="133"/>
      <c r="M106" s="90"/>
      <c r="N106" s="90"/>
      <c r="O106" s="23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 s="1" customFormat="1" ht="23.25" x14ac:dyDescent="0.35">
      <c r="A107" s="38" t="s">
        <v>340</v>
      </c>
      <c r="B107" s="90"/>
      <c r="C107" s="57" t="s">
        <v>223</v>
      </c>
      <c r="D107" s="45" t="s">
        <v>197</v>
      </c>
      <c r="E107" s="90"/>
      <c r="F107" s="61">
        <v>1</v>
      </c>
      <c r="G107" s="90"/>
      <c r="H107" s="90"/>
      <c r="I107" s="90"/>
      <c r="J107" s="49">
        <v>76</v>
      </c>
      <c r="K107" s="49">
        <f t="shared" si="2"/>
        <v>76</v>
      </c>
      <c r="L107" s="133"/>
      <c r="M107" s="90"/>
      <c r="N107" s="90"/>
      <c r="O107" s="23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 s="1" customFormat="1" ht="23.25" x14ac:dyDescent="0.35">
      <c r="A108" s="38" t="s">
        <v>341</v>
      </c>
      <c r="B108" s="90"/>
      <c r="C108" s="57" t="s">
        <v>224</v>
      </c>
      <c r="D108" s="45" t="s">
        <v>197</v>
      </c>
      <c r="E108" s="90"/>
      <c r="F108" s="61">
        <v>1</v>
      </c>
      <c r="G108" s="90"/>
      <c r="H108" s="90"/>
      <c r="I108" s="90"/>
      <c r="J108" s="49">
        <v>75</v>
      </c>
      <c r="K108" s="49">
        <f t="shared" si="2"/>
        <v>75</v>
      </c>
      <c r="L108" s="133"/>
      <c r="M108" s="90"/>
      <c r="N108" s="90"/>
      <c r="O108" s="23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 ht="46.5" x14ac:dyDescent="0.3">
      <c r="A109" s="38" t="s">
        <v>342</v>
      </c>
      <c r="B109" s="90"/>
      <c r="C109" s="57" t="s">
        <v>225</v>
      </c>
      <c r="D109" s="45" t="s">
        <v>197</v>
      </c>
      <c r="E109" s="93"/>
      <c r="F109" s="61">
        <v>4</v>
      </c>
      <c r="G109" s="93"/>
      <c r="H109" s="94"/>
      <c r="I109" s="94"/>
      <c r="J109" s="49">
        <v>72</v>
      </c>
      <c r="K109" s="49">
        <f t="shared" si="2"/>
        <v>72</v>
      </c>
      <c r="L109" s="133"/>
      <c r="M109" s="90"/>
      <c r="N109" s="90"/>
      <c r="O109" s="90"/>
      <c r="P109" s="90"/>
      <c r="Q109" s="90"/>
      <c r="R109" s="90"/>
      <c r="S109" s="90"/>
      <c r="T109" s="90"/>
      <c r="U109" s="95"/>
      <c r="V109" s="95"/>
      <c r="W109" s="95"/>
      <c r="X109" s="95"/>
      <c r="Y109" s="95"/>
      <c r="Z109" s="95"/>
    </row>
    <row r="110" spans="1:26" ht="23.25" x14ac:dyDescent="0.3">
      <c r="A110" s="38" t="s">
        <v>343</v>
      </c>
      <c r="B110" s="90"/>
      <c r="C110" s="57" t="s">
        <v>226</v>
      </c>
      <c r="D110" s="45" t="s">
        <v>197</v>
      </c>
      <c r="E110" s="96"/>
      <c r="F110" s="61">
        <v>6</v>
      </c>
      <c r="G110" s="97"/>
      <c r="H110" s="94"/>
      <c r="I110" s="94"/>
      <c r="J110" s="49">
        <v>89</v>
      </c>
      <c r="K110" s="49">
        <f t="shared" si="2"/>
        <v>89</v>
      </c>
      <c r="L110" s="133"/>
      <c r="M110" s="90"/>
      <c r="N110" s="90"/>
      <c r="O110" s="90"/>
      <c r="P110" s="90"/>
      <c r="Q110" s="90"/>
      <c r="R110" s="90"/>
      <c r="S110" s="90"/>
      <c r="T110" s="90"/>
      <c r="U110" s="95"/>
      <c r="V110" s="95"/>
      <c r="W110" s="95"/>
      <c r="X110" s="95"/>
      <c r="Y110" s="95"/>
      <c r="Z110" s="95"/>
    </row>
    <row r="111" spans="1:26" ht="23.25" x14ac:dyDescent="0.3">
      <c r="A111" s="38" t="s">
        <v>344</v>
      </c>
      <c r="B111" s="90"/>
      <c r="C111" s="57" t="s">
        <v>227</v>
      </c>
      <c r="D111" s="45" t="s">
        <v>197</v>
      </c>
      <c r="E111" s="96"/>
      <c r="F111" s="61">
        <v>2</v>
      </c>
      <c r="G111" s="97"/>
      <c r="H111" s="94"/>
      <c r="I111" s="94"/>
      <c r="J111" s="49">
        <v>29</v>
      </c>
      <c r="K111" s="49">
        <f t="shared" si="2"/>
        <v>29</v>
      </c>
      <c r="L111" s="133"/>
      <c r="M111" s="90"/>
      <c r="N111" s="90"/>
      <c r="O111" s="90"/>
      <c r="P111" s="90"/>
      <c r="Q111" s="90"/>
      <c r="R111" s="90"/>
      <c r="S111" s="90"/>
      <c r="T111" s="90"/>
      <c r="U111" s="95"/>
      <c r="V111" s="95"/>
      <c r="W111" s="95"/>
      <c r="X111" s="95"/>
      <c r="Y111" s="95"/>
      <c r="Z111" s="95"/>
    </row>
    <row r="112" spans="1:26" ht="23.25" x14ac:dyDescent="0.3">
      <c r="A112" s="38" t="s">
        <v>345</v>
      </c>
      <c r="B112" s="90"/>
      <c r="C112" s="57" t="s">
        <v>228</v>
      </c>
      <c r="D112" s="45" t="s">
        <v>197</v>
      </c>
      <c r="E112" s="91"/>
      <c r="F112" s="61">
        <v>8</v>
      </c>
      <c r="G112" s="97"/>
      <c r="H112" s="94"/>
      <c r="I112" s="94"/>
      <c r="J112" s="49">
        <v>255</v>
      </c>
      <c r="K112" s="49">
        <f t="shared" si="2"/>
        <v>255</v>
      </c>
      <c r="L112" s="133"/>
      <c r="M112" s="90"/>
      <c r="N112" s="90"/>
      <c r="O112" s="90"/>
      <c r="P112" s="90"/>
      <c r="Q112" s="90"/>
      <c r="R112" s="90"/>
      <c r="S112" s="90"/>
      <c r="T112" s="90"/>
      <c r="U112" s="95"/>
      <c r="V112" s="95"/>
      <c r="W112" s="95"/>
      <c r="X112" s="95"/>
      <c r="Y112" s="95"/>
      <c r="Z112" s="95"/>
    </row>
    <row r="113" spans="1:26" ht="23.25" x14ac:dyDescent="0.3">
      <c r="A113" s="38" t="s">
        <v>346</v>
      </c>
      <c r="B113" s="90"/>
      <c r="C113" s="57" t="s">
        <v>229</v>
      </c>
      <c r="D113" s="45" t="s">
        <v>197</v>
      </c>
      <c r="E113" s="91"/>
      <c r="F113" s="61">
        <v>1</v>
      </c>
      <c r="G113" s="97"/>
      <c r="H113" s="94"/>
      <c r="I113" s="94"/>
      <c r="J113" s="49">
        <v>20</v>
      </c>
      <c r="K113" s="49">
        <f t="shared" si="2"/>
        <v>20</v>
      </c>
      <c r="L113" s="133"/>
      <c r="M113" s="90"/>
      <c r="N113" s="90"/>
      <c r="O113" s="90"/>
      <c r="P113" s="90"/>
      <c r="Q113" s="90"/>
      <c r="R113" s="90"/>
      <c r="S113" s="90"/>
      <c r="T113" s="90"/>
      <c r="U113" s="95"/>
      <c r="V113" s="95"/>
      <c r="W113" s="95"/>
      <c r="X113" s="95"/>
      <c r="Y113" s="95"/>
      <c r="Z113" s="95"/>
    </row>
    <row r="114" spans="1:26" ht="69.75" x14ac:dyDescent="0.3">
      <c r="A114" s="38" t="s">
        <v>347</v>
      </c>
      <c r="B114" s="90"/>
      <c r="C114" s="57" t="s">
        <v>230</v>
      </c>
      <c r="D114" s="45" t="s">
        <v>197</v>
      </c>
      <c r="E114" s="91"/>
      <c r="F114" s="61">
        <v>3</v>
      </c>
      <c r="G114" s="97"/>
      <c r="H114" s="94"/>
      <c r="I114" s="94"/>
      <c r="J114" s="49">
        <v>350</v>
      </c>
      <c r="K114" s="49">
        <f t="shared" si="2"/>
        <v>350</v>
      </c>
      <c r="L114" s="133"/>
      <c r="M114" s="90"/>
      <c r="N114" s="90"/>
      <c r="O114" s="90"/>
      <c r="P114" s="90"/>
      <c r="Q114" s="90"/>
      <c r="R114" s="90"/>
      <c r="S114" s="90"/>
      <c r="T114" s="90"/>
      <c r="U114" s="95"/>
      <c r="V114" s="95"/>
      <c r="W114" s="95"/>
      <c r="X114" s="95"/>
      <c r="Y114" s="95"/>
      <c r="Z114" s="95"/>
    </row>
    <row r="115" spans="1:26" ht="46.5" x14ac:dyDescent="0.3">
      <c r="A115" s="38" t="s">
        <v>348</v>
      </c>
      <c r="B115" s="90"/>
      <c r="C115" s="57" t="s">
        <v>231</v>
      </c>
      <c r="D115" s="45" t="s">
        <v>197</v>
      </c>
      <c r="E115" s="91"/>
      <c r="F115" s="61">
        <v>1</v>
      </c>
      <c r="G115" s="97"/>
      <c r="H115" s="94"/>
      <c r="I115" s="94"/>
      <c r="J115" s="49">
        <v>296</v>
      </c>
      <c r="K115" s="49">
        <f t="shared" si="2"/>
        <v>296</v>
      </c>
      <c r="L115" s="133"/>
      <c r="M115" s="90"/>
      <c r="N115" s="90"/>
      <c r="O115" s="90"/>
      <c r="P115" s="90"/>
      <c r="Q115" s="90"/>
      <c r="R115" s="90"/>
      <c r="S115" s="90"/>
      <c r="T115" s="90"/>
      <c r="U115" s="95"/>
      <c r="V115" s="95"/>
      <c r="W115" s="95"/>
      <c r="X115" s="95"/>
      <c r="Y115" s="95"/>
      <c r="Z115" s="95"/>
    </row>
    <row r="116" spans="1:26" ht="69.75" x14ac:dyDescent="0.3">
      <c r="A116" s="38" t="s">
        <v>349</v>
      </c>
      <c r="B116" s="90"/>
      <c r="C116" s="57" t="s">
        <v>232</v>
      </c>
      <c r="D116" s="45" t="s">
        <v>197</v>
      </c>
      <c r="E116" s="91"/>
      <c r="F116" s="61">
        <v>1</v>
      </c>
      <c r="G116" s="97"/>
      <c r="H116" s="94"/>
      <c r="I116" s="94"/>
      <c r="J116" s="49">
        <v>304</v>
      </c>
      <c r="K116" s="49">
        <f t="shared" si="2"/>
        <v>304</v>
      </c>
      <c r="L116" s="133"/>
      <c r="M116" s="90"/>
      <c r="N116" s="90"/>
      <c r="O116" s="90"/>
      <c r="P116" s="90"/>
      <c r="Q116" s="90"/>
      <c r="R116" s="90"/>
      <c r="S116" s="90"/>
      <c r="T116" s="90"/>
      <c r="U116" s="95"/>
      <c r="V116" s="95"/>
      <c r="W116" s="95"/>
      <c r="X116" s="95"/>
      <c r="Y116" s="95"/>
      <c r="Z116" s="95"/>
    </row>
    <row r="117" spans="1:26" ht="46.5" x14ac:dyDescent="0.3">
      <c r="A117" s="38" t="s">
        <v>350</v>
      </c>
      <c r="B117" s="90"/>
      <c r="C117" s="57" t="s">
        <v>233</v>
      </c>
      <c r="D117" s="45" t="s">
        <v>197</v>
      </c>
      <c r="E117" s="91"/>
      <c r="F117" s="61">
        <v>1</v>
      </c>
      <c r="G117" s="91"/>
      <c r="H117" s="99"/>
      <c r="I117" s="94"/>
      <c r="J117" s="49">
        <v>143</v>
      </c>
      <c r="K117" s="49">
        <f t="shared" si="2"/>
        <v>143</v>
      </c>
      <c r="L117" s="133"/>
      <c r="M117" s="85"/>
      <c r="N117" s="90"/>
      <c r="O117" s="90"/>
      <c r="P117" s="90"/>
      <c r="Q117" s="90"/>
      <c r="R117" s="90"/>
      <c r="S117" s="90"/>
      <c r="T117" s="90"/>
      <c r="U117" s="95"/>
      <c r="V117" s="95"/>
      <c r="W117" s="95"/>
      <c r="X117" s="95"/>
      <c r="Y117" s="95"/>
      <c r="Z117" s="95"/>
    </row>
    <row r="118" spans="1:26" ht="81" customHeight="1" x14ac:dyDescent="0.3">
      <c r="A118" s="38" t="s">
        <v>351</v>
      </c>
      <c r="B118" s="90"/>
      <c r="C118" s="57" t="s">
        <v>234</v>
      </c>
      <c r="D118" s="45" t="s">
        <v>197</v>
      </c>
      <c r="E118" s="98"/>
      <c r="F118" s="61">
        <v>1</v>
      </c>
      <c r="G118" s="100"/>
      <c r="H118" s="100"/>
      <c r="I118" s="94"/>
      <c r="J118" s="49">
        <v>84</v>
      </c>
      <c r="K118" s="49">
        <f t="shared" si="2"/>
        <v>84</v>
      </c>
      <c r="L118" s="133"/>
      <c r="M118" s="98"/>
      <c r="N118" s="90"/>
      <c r="O118" s="90"/>
      <c r="P118" s="90"/>
      <c r="Q118" s="90"/>
      <c r="R118" s="90"/>
      <c r="S118" s="90"/>
      <c r="T118" s="90"/>
      <c r="U118" s="95"/>
      <c r="V118" s="95"/>
      <c r="W118" s="95"/>
      <c r="X118" s="95"/>
      <c r="Y118" s="95"/>
      <c r="Z118" s="95"/>
    </row>
    <row r="119" spans="1:26" ht="52.5" customHeight="1" x14ac:dyDescent="0.3">
      <c r="A119" s="38" t="s">
        <v>352</v>
      </c>
      <c r="B119" s="90"/>
      <c r="C119" s="57" t="s">
        <v>235</v>
      </c>
      <c r="D119" s="45" t="s">
        <v>197</v>
      </c>
      <c r="E119" s="91"/>
      <c r="F119" s="61">
        <v>1</v>
      </c>
      <c r="G119" s="91"/>
      <c r="H119" s="101"/>
      <c r="I119" s="94"/>
      <c r="J119" s="49">
        <v>277</v>
      </c>
      <c r="K119" s="49">
        <f t="shared" si="2"/>
        <v>277</v>
      </c>
      <c r="L119" s="133"/>
      <c r="M119" s="85"/>
      <c r="N119" s="90"/>
      <c r="O119" s="90"/>
      <c r="P119" s="90"/>
      <c r="Q119" s="90"/>
      <c r="R119" s="90"/>
      <c r="S119" s="90"/>
      <c r="T119" s="90"/>
      <c r="U119" s="95"/>
      <c r="V119" s="95"/>
      <c r="W119" s="95"/>
      <c r="X119" s="95"/>
      <c r="Y119" s="95"/>
      <c r="Z119" s="95"/>
    </row>
    <row r="120" spans="1:26" ht="129" customHeight="1" x14ac:dyDescent="0.3">
      <c r="A120" s="38" t="s">
        <v>353</v>
      </c>
      <c r="B120" s="90"/>
      <c r="C120" s="57" t="s">
        <v>236</v>
      </c>
      <c r="D120" s="45" t="s">
        <v>197</v>
      </c>
      <c r="E120" s="91"/>
      <c r="F120" s="61">
        <v>1</v>
      </c>
      <c r="G120" s="91"/>
      <c r="H120" s="101"/>
      <c r="I120" s="94"/>
      <c r="J120" s="49">
        <v>84</v>
      </c>
      <c r="K120" s="49">
        <f t="shared" si="2"/>
        <v>84</v>
      </c>
      <c r="L120" s="133"/>
      <c r="M120" s="85"/>
      <c r="N120" s="90"/>
      <c r="O120" s="90"/>
      <c r="P120" s="90"/>
      <c r="Q120" s="90"/>
      <c r="R120" s="90"/>
      <c r="S120" s="90"/>
      <c r="T120" s="90"/>
      <c r="U120" s="95"/>
      <c r="V120" s="95"/>
      <c r="W120" s="95"/>
      <c r="X120" s="95"/>
      <c r="Y120" s="95"/>
      <c r="Z120" s="95"/>
    </row>
    <row r="121" spans="1:26" ht="46.5" x14ac:dyDescent="0.3">
      <c r="A121" s="38" t="s">
        <v>354</v>
      </c>
      <c r="B121" s="90"/>
      <c r="C121" s="57" t="s">
        <v>237</v>
      </c>
      <c r="D121" s="45" t="s">
        <v>197</v>
      </c>
      <c r="E121" s="91"/>
      <c r="F121" s="61">
        <v>1</v>
      </c>
      <c r="G121" s="91"/>
      <c r="H121" s="101"/>
      <c r="I121" s="94"/>
      <c r="J121" s="49">
        <v>12</v>
      </c>
      <c r="K121" s="49">
        <f t="shared" si="2"/>
        <v>12</v>
      </c>
      <c r="L121" s="133"/>
      <c r="M121" s="85"/>
      <c r="N121" s="90"/>
      <c r="O121" s="90"/>
      <c r="P121" s="90"/>
      <c r="Q121" s="90"/>
      <c r="R121" s="90"/>
      <c r="S121" s="90"/>
      <c r="T121" s="90"/>
      <c r="U121" s="95"/>
      <c r="V121" s="95"/>
      <c r="W121" s="95"/>
      <c r="X121" s="95"/>
      <c r="Y121" s="95"/>
      <c r="Z121" s="95"/>
    </row>
    <row r="122" spans="1:26" ht="46.5" x14ac:dyDescent="0.3">
      <c r="A122" s="38" t="s">
        <v>355</v>
      </c>
      <c r="B122" s="90"/>
      <c r="C122" s="57" t="s">
        <v>238</v>
      </c>
      <c r="D122" s="45" t="s">
        <v>197</v>
      </c>
      <c r="E122" s="91"/>
      <c r="F122" s="61">
        <v>1</v>
      </c>
      <c r="G122" s="91"/>
      <c r="H122" s="101"/>
      <c r="I122" s="94"/>
      <c r="J122" s="49">
        <v>35</v>
      </c>
      <c r="K122" s="49">
        <f t="shared" si="2"/>
        <v>35</v>
      </c>
      <c r="L122" s="133"/>
      <c r="M122" s="85"/>
      <c r="N122" s="90"/>
      <c r="O122" s="90"/>
      <c r="P122" s="90"/>
      <c r="Q122" s="90"/>
      <c r="R122" s="90"/>
      <c r="S122" s="90"/>
      <c r="T122" s="90"/>
      <c r="U122" s="95"/>
      <c r="V122" s="95"/>
      <c r="W122" s="95"/>
      <c r="X122" s="95"/>
      <c r="Y122" s="95"/>
      <c r="Z122" s="95"/>
    </row>
    <row r="123" spans="1:26" ht="23.25" x14ac:dyDescent="0.3">
      <c r="A123" s="38" t="s">
        <v>356</v>
      </c>
      <c r="B123" s="90"/>
      <c r="C123" s="57" t="s">
        <v>239</v>
      </c>
      <c r="D123" s="45" t="s">
        <v>197</v>
      </c>
      <c r="E123" s="91"/>
      <c r="F123" s="61">
        <v>2</v>
      </c>
      <c r="G123" s="91"/>
      <c r="H123" s="101"/>
      <c r="I123" s="94"/>
      <c r="J123" s="49">
        <v>38</v>
      </c>
      <c r="K123" s="49">
        <f t="shared" si="2"/>
        <v>38</v>
      </c>
      <c r="L123" s="133"/>
      <c r="M123" s="85"/>
      <c r="N123" s="90"/>
      <c r="O123" s="90"/>
      <c r="P123" s="90"/>
      <c r="Q123" s="90"/>
      <c r="R123" s="90"/>
      <c r="S123" s="90"/>
      <c r="T123" s="90"/>
      <c r="U123" s="95"/>
      <c r="V123" s="95"/>
      <c r="W123" s="95"/>
      <c r="X123" s="95"/>
      <c r="Y123" s="95"/>
      <c r="Z123" s="95"/>
    </row>
    <row r="124" spans="1:26" ht="23.25" x14ac:dyDescent="0.3">
      <c r="A124" s="38" t="s">
        <v>357</v>
      </c>
      <c r="B124" s="90"/>
      <c r="C124" s="57" t="s">
        <v>240</v>
      </c>
      <c r="D124" s="45" t="s">
        <v>197</v>
      </c>
      <c r="E124" s="91"/>
      <c r="F124" s="61">
        <v>7</v>
      </c>
      <c r="G124" s="91"/>
      <c r="H124" s="101"/>
      <c r="I124" s="94"/>
      <c r="J124" s="49">
        <v>301</v>
      </c>
      <c r="K124" s="49">
        <f t="shared" si="2"/>
        <v>301</v>
      </c>
      <c r="L124" s="133"/>
      <c r="M124" s="85"/>
      <c r="N124" s="90"/>
      <c r="O124" s="90"/>
      <c r="P124" s="90"/>
      <c r="Q124" s="90"/>
      <c r="R124" s="90"/>
      <c r="S124" s="90"/>
      <c r="T124" s="90"/>
      <c r="U124" s="95"/>
      <c r="V124" s="95"/>
      <c r="W124" s="95"/>
      <c r="X124" s="95"/>
      <c r="Y124" s="95"/>
      <c r="Z124" s="95"/>
    </row>
    <row r="125" spans="1:26" ht="27" customHeight="1" x14ac:dyDescent="0.3">
      <c r="A125" s="38" t="s">
        <v>358</v>
      </c>
      <c r="B125" s="90"/>
      <c r="C125" s="57" t="s">
        <v>241</v>
      </c>
      <c r="D125" s="45" t="s">
        <v>197</v>
      </c>
      <c r="E125" s="91"/>
      <c r="F125" s="61">
        <v>9</v>
      </c>
      <c r="G125" s="91"/>
      <c r="H125" s="101"/>
      <c r="I125" s="94"/>
      <c r="J125" s="49">
        <v>134</v>
      </c>
      <c r="K125" s="49">
        <f t="shared" si="2"/>
        <v>134</v>
      </c>
      <c r="L125" s="133"/>
      <c r="M125" s="85"/>
      <c r="N125" s="90"/>
      <c r="O125" s="90"/>
      <c r="P125" s="90"/>
      <c r="Q125" s="90"/>
      <c r="R125" s="90"/>
      <c r="S125" s="90"/>
      <c r="T125" s="90"/>
      <c r="U125" s="95"/>
      <c r="V125" s="95"/>
      <c r="W125" s="95"/>
      <c r="X125" s="95"/>
      <c r="Y125" s="95"/>
      <c r="Z125" s="95"/>
    </row>
    <row r="126" spans="1:26" ht="69.75" x14ac:dyDescent="0.3">
      <c r="A126" s="38" t="s">
        <v>359</v>
      </c>
      <c r="B126" s="90"/>
      <c r="C126" s="57" t="s">
        <v>242</v>
      </c>
      <c r="D126" s="45" t="s">
        <v>197</v>
      </c>
      <c r="E126" s="97"/>
      <c r="F126" s="61">
        <v>20</v>
      </c>
      <c r="G126" s="97"/>
      <c r="H126" s="97"/>
      <c r="I126" s="94"/>
      <c r="J126" s="49">
        <v>552</v>
      </c>
      <c r="K126" s="49">
        <f t="shared" si="2"/>
        <v>552</v>
      </c>
      <c r="L126" s="133"/>
      <c r="M126" s="97"/>
      <c r="N126" s="90"/>
      <c r="O126" s="90"/>
      <c r="P126" s="90"/>
      <c r="Q126" s="90"/>
      <c r="R126" s="90"/>
      <c r="S126" s="90"/>
      <c r="T126" s="90"/>
      <c r="U126" s="95"/>
      <c r="V126" s="95"/>
      <c r="W126" s="95"/>
      <c r="X126" s="95"/>
      <c r="Y126" s="95"/>
      <c r="Z126" s="95"/>
    </row>
    <row r="127" spans="1:26" ht="23.25" x14ac:dyDescent="0.3">
      <c r="A127" s="38" t="s">
        <v>360</v>
      </c>
      <c r="B127" s="90"/>
      <c r="C127" s="57" t="s">
        <v>243</v>
      </c>
      <c r="D127" s="45" t="s">
        <v>197</v>
      </c>
      <c r="E127" s="91"/>
      <c r="F127" s="61">
        <v>20</v>
      </c>
      <c r="G127" s="94"/>
      <c r="H127" s="101"/>
      <c r="I127" s="94"/>
      <c r="J127" s="49">
        <v>313</v>
      </c>
      <c r="K127" s="49">
        <f t="shared" si="2"/>
        <v>313</v>
      </c>
      <c r="L127" s="133"/>
      <c r="M127" s="85"/>
      <c r="N127" s="90"/>
      <c r="O127" s="90"/>
      <c r="P127" s="90"/>
      <c r="Q127" s="90"/>
      <c r="R127" s="90"/>
      <c r="S127" s="90"/>
      <c r="T127" s="90"/>
      <c r="U127" s="95"/>
      <c r="V127" s="95"/>
      <c r="W127" s="95"/>
      <c r="X127" s="95"/>
      <c r="Y127" s="95"/>
      <c r="Z127" s="95"/>
    </row>
    <row r="128" spans="1:26" ht="23.25" x14ac:dyDescent="0.3">
      <c r="A128" s="38" t="s">
        <v>361</v>
      </c>
      <c r="B128" s="90"/>
      <c r="C128" s="57" t="s">
        <v>244</v>
      </c>
      <c r="D128" s="45" t="s">
        <v>197</v>
      </c>
      <c r="E128" s="91"/>
      <c r="F128" s="61">
        <v>2</v>
      </c>
      <c r="G128" s="94"/>
      <c r="H128" s="101"/>
      <c r="I128" s="94"/>
      <c r="J128" s="49">
        <v>14</v>
      </c>
      <c r="K128" s="49">
        <f t="shared" si="2"/>
        <v>14</v>
      </c>
      <c r="L128" s="133"/>
      <c r="M128" s="85"/>
      <c r="N128" s="90"/>
      <c r="O128" s="90"/>
      <c r="P128" s="90"/>
      <c r="Q128" s="90"/>
      <c r="R128" s="90"/>
      <c r="S128" s="90"/>
      <c r="T128" s="90"/>
      <c r="U128" s="95"/>
      <c r="V128" s="95"/>
      <c r="W128" s="95"/>
      <c r="X128" s="95"/>
      <c r="Y128" s="95"/>
      <c r="Z128" s="95"/>
    </row>
    <row r="129" spans="1:26" ht="23.25" x14ac:dyDescent="0.3">
      <c r="A129" s="38" t="s">
        <v>362</v>
      </c>
      <c r="B129" s="90"/>
      <c r="C129" s="57" t="s">
        <v>245</v>
      </c>
      <c r="D129" s="45" t="s">
        <v>197</v>
      </c>
      <c r="E129" s="97"/>
      <c r="F129" s="61">
        <v>2</v>
      </c>
      <c r="G129" s="97"/>
      <c r="H129" s="102"/>
      <c r="I129" s="94"/>
      <c r="J129" s="49">
        <v>24</v>
      </c>
      <c r="K129" s="49">
        <f t="shared" si="2"/>
        <v>24</v>
      </c>
      <c r="L129" s="133"/>
      <c r="M129" s="85"/>
      <c r="N129" s="90"/>
      <c r="O129" s="90"/>
      <c r="P129" s="90"/>
      <c r="Q129" s="90"/>
      <c r="R129" s="90"/>
      <c r="S129" s="90"/>
      <c r="T129" s="90"/>
      <c r="U129" s="95"/>
      <c r="V129" s="95"/>
      <c r="W129" s="95"/>
      <c r="X129" s="95"/>
      <c r="Y129" s="95"/>
      <c r="Z129" s="95"/>
    </row>
    <row r="130" spans="1:26" ht="46.5" x14ac:dyDescent="0.3">
      <c r="A130" s="38" t="s">
        <v>363</v>
      </c>
      <c r="B130" s="90"/>
      <c r="C130" s="57" t="s">
        <v>246</v>
      </c>
      <c r="D130" s="45" t="s">
        <v>197</v>
      </c>
      <c r="E130" s="99"/>
      <c r="F130" s="61">
        <v>6</v>
      </c>
      <c r="G130" s="99"/>
      <c r="H130" s="99"/>
      <c r="I130" s="94"/>
      <c r="J130" s="49">
        <v>66</v>
      </c>
      <c r="K130" s="49">
        <f t="shared" si="2"/>
        <v>66</v>
      </c>
      <c r="L130" s="133"/>
      <c r="M130" s="99"/>
      <c r="N130" s="90"/>
      <c r="O130" s="90"/>
      <c r="P130" s="90"/>
      <c r="Q130" s="90"/>
      <c r="R130" s="90"/>
      <c r="S130" s="90"/>
      <c r="T130" s="90"/>
      <c r="U130" s="95"/>
      <c r="V130" s="95"/>
      <c r="W130" s="95"/>
      <c r="X130" s="95"/>
      <c r="Y130" s="95"/>
      <c r="Z130" s="95"/>
    </row>
    <row r="131" spans="1:26" ht="23.25" x14ac:dyDescent="0.3">
      <c r="A131" s="38" t="s">
        <v>364</v>
      </c>
      <c r="B131" s="90"/>
      <c r="C131" s="57" t="s">
        <v>226</v>
      </c>
      <c r="D131" s="45" t="s">
        <v>197</v>
      </c>
      <c r="E131" s="91"/>
      <c r="F131" s="61">
        <v>2</v>
      </c>
      <c r="G131" s="91"/>
      <c r="H131" s="101"/>
      <c r="I131" s="94"/>
      <c r="J131" s="49">
        <v>47</v>
      </c>
      <c r="K131" s="49">
        <f t="shared" si="2"/>
        <v>47</v>
      </c>
      <c r="L131" s="133"/>
      <c r="M131" s="85"/>
      <c r="N131" s="90"/>
      <c r="O131" s="90"/>
      <c r="P131" s="90"/>
      <c r="Q131" s="90"/>
      <c r="R131" s="90"/>
      <c r="S131" s="90"/>
      <c r="T131" s="90"/>
      <c r="U131" s="95"/>
      <c r="V131" s="95"/>
      <c r="W131" s="95"/>
      <c r="X131" s="95"/>
      <c r="Y131" s="95"/>
      <c r="Z131" s="95"/>
    </row>
    <row r="132" spans="1:26" ht="46.5" x14ac:dyDescent="0.3">
      <c r="A132" s="38" t="s">
        <v>365</v>
      </c>
      <c r="B132" s="90"/>
      <c r="C132" s="57" t="s">
        <v>247</v>
      </c>
      <c r="D132" s="45" t="s">
        <v>197</v>
      </c>
      <c r="E132" s="91"/>
      <c r="F132" s="61">
        <v>1</v>
      </c>
      <c r="G132" s="91"/>
      <c r="H132" s="101"/>
      <c r="I132" s="94"/>
      <c r="J132" s="49">
        <v>17</v>
      </c>
      <c r="K132" s="49">
        <f t="shared" si="2"/>
        <v>17</v>
      </c>
      <c r="L132" s="133"/>
      <c r="M132" s="85"/>
      <c r="N132" s="90"/>
      <c r="O132" s="90"/>
      <c r="P132" s="90"/>
      <c r="Q132" s="90"/>
      <c r="R132" s="90"/>
      <c r="S132" s="90"/>
      <c r="T132" s="90"/>
      <c r="U132" s="95"/>
      <c r="V132" s="95"/>
      <c r="W132" s="95"/>
      <c r="X132" s="95"/>
      <c r="Y132" s="95"/>
      <c r="Z132" s="95"/>
    </row>
    <row r="133" spans="1:26" ht="46.5" x14ac:dyDescent="0.3">
      <c r="A133" s="38" t="s">
        <v>366</v>
      </c>
      <c r="B133" s="90"/>
      <c r="C133" s="57" t="s">
        <v>248</v>
      </c>
      <c r="D133" s="45" t="s">
        <v>197</v>
      </c>
      <c r="E133" s="91"/>
      <c r="F133" s="61">
        <v>2</v>
      </c>
      <c r="G133" s="91"/>
      <c r="H133" s="101"/>
      <c r="I133" s="94"/>
      <c r="J133" s="49">
        <v>28</v>
      </c>
      <c r="K133" s="49">
        <f t="shared" si="2"/>
        <v>28</v>
      </c>
      <c r="L133" s="133"/>
      <c r="M133" s="85"/>
      <c r="N133" s="90"/>
      <c r="O133" s="90"/>
      <c r="P133" s="90"/>
      <c r="Q133" s="90"/>
      <c r="R133" s="90"/>
      <c r="S133" s="90"/>
      <c r="T133" s="90"/>
      <c r="U133" s="95"/>
      <c r="V133" s="95"/>
      <c r="W133" s="95"/>
      <c r="X133" s="95"/>
      <c r="Y133" s="95"/>
      <c r="Z133" s="95"/>
    </row>
    <row r="134" spans="1:26" ht="23.25" x14ac:dyDescent="0.3">
      <c r="A134" s="38" t="s">
        <v>367</v>
      </c>
      <c r="B134" s="90"/>
      <c r="C134" s="57" t="s">
        <v>249</v>
      </c>
      <c r="D134" s="45" t="s">
        <v>197</v>
      </c>
      <c r="E134" s="91"/>
      <c r="F134" s="61">
        <v>1</v>
      </c>
      <c r="G134" s="91"/>
      <c r="H134" s="101"/>
      <c r="I134" s="94"/>
      <c r="J134" s="49">
        <v>83</v>
      </c>
      <c r="K134" s="49">
        <f t="shared" si="2"/>
        <v>83</v>
      </c>
      <c r="L134" s="133"/>
      <c r="M134" s="85"/>
      <c r="N134" s="90"/>
      <c r="O134" s="90"/>
      <c r="P134" s="90"/>
      <c r="Q134" s="90"/>
      <c r="R134" s="90"/>
      <c r="S134" s="90"/>
      <c r="T134" s="90"/>
      <c r="U134" s="95"/>
      <c r="V134" s="95"/>
      <c r="W134" s="95"/>
      <c r="X134" s="95"/>
      <c r="Y134" s="95"/>
      <c r="Z134" s="95"/>
    </row>
    <row r="135" spans="1:26" ht="23.25" x14ac:dyDescent="0.3">
      <c r="A135" s="38" t="s">
        <v>368</v>
      </c>
      <c r="B135" s="90"/>
      <c r="C135" s="57" t="s">
        <v>250</v>
      </c>
      <c r="D135" s="45" t="s">
        <v>197</v>
      </c>
      <c r="E135" s="97"/>
      <c r="F135" s="61">
        <v>2</v>
      </c>
      <c r="G135" s="97"/>
      <c r="H135" s="97"/>
      <c r="I135" s="94"/>
      <c r="J135" s="49">
        <v>23</v>
      </c>
      <c r="K135" s="49">
        <f t="shared" si="2"/>
        <v>23</v>
      </c>
      <c r="L135" s="133"/>
      <c r="M135" s="97"/>
      <c r="N135" s="90"/>
      <c r="O135" s="90"/>
      <c r="P135" s="90"/>
      <c r="Q135" s="90"/>
      <c r="R135" s="90"/>
      <c r="S135" s="90"/>
      <c r="T135" s="90"/>
      <c r="U135" s="95"/>
      <c r="V135" s="95"/>
      <c r="W135" s="95"/>
      <c r="X135" s="95"/>
      <c r="Y135" s="95"/>
      <c r="Z135" s="95"/>
    </row>
    <row r="136" spans="1:26" ht="23.25" x14ac:dyDescent="0.3">
      <c r="A136" s="38" t="s">
        <v>369</v>
      </c>
      <c r="B136" s="90"/>
      <c r="C136" s="57" t="s">
        <v>251</v>
      </c>
      <c r="D136" s="45" t="s">
        <v>197</v>
      </c>
      <c r="E136" s="91"/>
      <c r="F136" s="61">
        <v>8</v>
      </c>
      <c r="G136" s="91"/>
      <c r="H136" s="91"/>
      <c r="I136" s="94"/>
      <c r="J136" s="49">
        <v>92</v>
      </c>
      <c r="K136" s="49">
        <f t="shared" ref="K136:K199" si="4">J136-I136</f>
        <v>92</v>
      </c>
      <c r="L136" s="133"/>
      <c r="M136" s="91"/>
      <c r="N136" s="90"/>
      <c r="O136" s="90"/>
      <c r="P136" s="90"/>
      <c r="Q136" s="90"/>
      <c r="R136" s="90"/>
      <c r="S136" s="90"/>
      <c r="T136" s="90"/>
      <c r="U136" s="95"/>
      <c r="V136" s="95"/>
      <c r="W136" s="95"/>
      <c r="X136" s="95"/>
      <c r="Y136" s="95"/>
      <c r="Z136" s="95"/>
    </row>
    <row r="137" spans="1:26" ht="23.25" x14ac:dyDescent="0.3">
      <c r="A137" s="38" t="s">
        <v>370</v>
      </c>
      <c r="B137" s="90"/>
      <c r="C137" s="57" t="s">
        <v>252</v>
      </c>
      <c r="D137" s="45" t="s">
        <v>197</v>
      </c>
      <c r="E137" s="91"/>
      <c r="F137" s="61">
        <v>10</v>
      </c>
      <c r="G137" s="91"/>
      <c r="H137" s="91"/>
      <c r="I137" s="94"/>
      <c r="J137" s="49">
        <v>360</v>
      </c>
      <c r="K137" s="49">
        <f t="shared" si="4"/>
        <v>360</v>
      </c>
      <c r="L137" s="133"/>
      <c r="M137" s="91"/>
      <c r="N137" s="90"/>
      <c r="O137" s="90"/>
      <c r="P137" s="90"/>
      <c r="Q137" s="90"/>
      <c r="R137" s="90"/>
      <c r="S137" s="90"/>
      <c r="T137" s="90"/>
      <c r="U137" s="95"/>
      <c r="V137" s="95"/>
      <c r="W137" s="95"/>
      <c r="X137" s="95"/>
      <c r="Y137" s="95"/>
      <c r="Z137" s="95"/>
    </row>
    <row r="138" spans="1:26" ht="23.25" x14ac:dyDescent="0.3">
      <c r="A138" s="38" t="s">
        <v>371</v>
      </c>
      <c r="B138" s="90"/>
      <c r="C138" s="57" t="s">
        <v>253</v>
      </c>
      <c r="D138" s="45" t="s">
        <v>197</v>
      </c>
      <c r="E138" s="91"/>
      <c r="F138" s="61">
        <v>4</v>
      </c>
      <c r="G138" s="91"/>
      <c r="H138" s="91"/>
      <c r="I138" s="94"/>
      <c r="J138" s="49">
        <v>67</v>
      </c>
      <c r="K138" s="49">
        <f t="shared" si="4"/>
        <v>67</v>
      </c>
      <c r="L138" s="133"/>
      <c r="M138" s="91"/>
      <c r="N138" s="90"/>
      <c r="O138" s="90"/>
      <c r="P138" s="90"/>
      <c r="Q138" s="90"/>
      <c r="R138" s="90"/>
      <c r="S138" s="90"/>
      <c r="T138" s="90"/>
      <c r="U138" s="95"/>
      <c r="V138" s="95"/>
      <c r="W138" s="95"/>
      <c r="X138" s="95"/>
      <c r="Y138" s="95"/>
      <c r="Z138" s="95"/>
    </row>
    <row r="139" spans="1:26" ht="46.5" x14ac:dyDescent="0.3">
      <c r="A139" s="38" t="s">
        <v>372</v>
      </c>
      <c r="B139" s="90"/>
      <c r="C139" s="57" t="s">
        <v>254</v>
      </c>
      <c r="D139" s="45" t="s">
        <v>197</v>
      </c>
      <c r="E139" s="91"/>
      <c r="F139" s="61">
        <v>1</v>
      </c>
      <c r="G139" s="91"/>
      <c r="H139" s="91"/>
      <c r="I139" s="94"/>
      <c r="J139" s="49">
        <v>19</v>
      </c>
      <c r="K139" s="49">
        <f t="shared" si="4"/>
        <v>19</v>
      </c>
      <c r="L139" s="133"/>
      <c r="M139" s="91"/>
      <c r="N139" s="90"/>
      <c r="O139" s="90"/>
      <c r="P139" s="90"/>
      <c r="Q139" s="90"/>
      <c r="R139" s="90"/>
      <c r="S139" s="90"/>
      <c r="T139" s="90"/>
      <c r="U139" s="95"/>
      <c r="V139" s="95"/>
      <c r="W139" s="95"/>
      <c r="X139" s="95"/>
      <c r="Y139" s="95"/>
      <c r="Z139" s="95"/>
    </row>
    <row r="140" spans="1:26" ht="46.5" x14ac:dyDescent="0.3">
      <c r="A140" s="38" t="s">
        <v>373</v>
      </c>
      <c r="B140" s="90"/>
      <c r="C140" s="57" t="s">
        <v>255</v>
      </c>
      <c r="D140" s="45" t="s">
        <v>197</v>
      </c>
      <c r="E140" s="91"/>
      <c r="F140" s="61">
        <v>2</v>
      </c>
      <c r="G140" s="91"/>
      <c r="H140" s="91"/>
      <c r="I140" s="94"/>
      <c r="J140" s="49">
        <v>5960</v>
      </c>
      <c r="K140" s="49">
        <f t="shared" si="4"/>
        <v>5960</v>
      </c>
      <c r="L140" s="133"/>
      <c r="M140" s="91"/>
      <c r="N140" s="90"/>
      <c r="O140" s="90"/>
      <c r="P140" s="90"/>
      <c r="Q140" s="90"/>
      <c r="R140" s="90"/>
      <c r="S140" s="90"/>
      <c r="T140" s="90"/>
      <c r="U140" s="95"/>
      <c r="V140" s="95"/>
      <c r="W140" s="95"/>
      <c r="X140" s="95"/>
      <c r="Y140" s="95"/>
      <c r="Z140" s="95"/>
    </row>
    <row r="141" spans="1:26" ht="23.25" x14ac:dyDescent="0.3">
      <c r="A141" s="38" t="s">
        <v>374</v>
      </c>
      <c r="B141" s="90"/>
      <c r="C141" s="57" t="s">
        <v>256</v>
      </c>
      <c r="D141" s="45" t="s">
        <v>197</v>
      </c>
      <c r="E141" s="91"/>
      <c r="F141" s="61">
        <v>15</v>
      </c>
      <c r="G141" s="91"/>
      <c r="H141" s="91"/>
      <c r="I141" s="94"/>
      <c r="J141" s="49">
        <v>2099</v>
      </c>
      <c r="K141" s="49">
        <f t="shared" si="4"/>
        <v>2099</v>
      </c>
      <c r="L141" s="133"/>
      <c r="M141" s="91"/>
      <c r="N141" s="90"/>
      <c r="O141" s="90"/>
      <c r="P141" s="90"/>
      <c r="Q141" s="90"/>
      <c r="R141" s="90"/>
      <c r="S141" s="90"/>
      <c r="T141" s="90"/>
      <c r="U141" s="95"/>
      <c r="V141" s="95"/>
      <c r="W141" s="95"/>
      <c r="X141" s="95"/>
      <c r="Y141" s="95"/>
      <c r="Z141" s="95"/>
    </row>
    <row r="142" spans="1:26" ht="23.25" x14ac:dyDescent="0.3">
      <c r="A142" s="38" t="s">
        <v>375</v>
      </c>
      <c r="B142" s="90"/>
      <c r="C142" s="57" t="s">
        <v>257</v>
      </c>
      <c r="D142" s="45" t="s">
        <v>197</v>
      </c>
      <c r="E142" s="94"/>
      <c r="F142" s="61">
        <v>4</v>
      </c>
      <c r="G142" s="94"/>
      <c r="H142" s="94"/>
      <c r="I142" s="94"/>
      <c r="J142" s="49">
        <v>564</v>
      </c>
      <c r="K142" s="49">
        <f t="shared" si="4"/>
        <v>564</v>
      </c>
      <c r="L142" s="133"/>
      <c r="M142" s="90"/>
      <c r="N142" s="90"/>
      <c r="O142" s="90"/>
      <c r="P142" s="90"/>
      <c r="Q142" s="90"/>
      <c r="R142" s="90"/>
      <c r="S142" s="90"/>
      <c r="T142" s="90"/>
      <c r="U142" s="95"/>
      <c r="V142" s="95"/>
      <c r="W142" s="95"/>
      <c r="X142" s="95"/>
      <c r="Y142" s="95"/>
      <c r="Z142" s="95"/>
    </row>
    <row r="143" spans="1:26" ht="46.5" x14ac:dyDescent="0.3">
      <c r="A143" s="38" t="s">
        <v>376</v>
      </c>
      <c r="B143" s="90"/>
      <c r="C143" s="57" t="s">
        <v>258</v>
      </c>
      <c r="D143" s="45" t="s">
        <v>197</v>
      </c>
      <c r="E143" s="94"/>
      <c r="F143" s="61">
        <v>10</v>
      </c>
      <c r="G143" s="94"/>
      <c r="H143" s="94"/>
      <c r="I143" s="94"/>
      <c r="J143" s="49">
        <v>903</v>
      </c>
      <c r="K143" s="49">
        <f t="shared" si="4"/>
        <v>903</v>
      </c>
      <c r="L143" s="133"/>
      <c r="M143" s="90"/>
      <c r="N143" s="90"/>
      <c r="O143" s="90"/>
      <c r="P143" s="90"/>
      <c r="Q143" s="90"/>
      <c r="R143" s="90"/>
      <c r="S143" s="90"/>
      <c r="T143" s="90"/>
      <c r="U143" s="95"/>
      <c r="V143" s="95"/>
      <c r="W143" s="95"/>
      <c r="X143" s="95"/>
      <c r="Y143" s="95"/>
      <c r="Z143" s="95"/>
    </row>
    <row r="144" spans="1:26" ht="46.5" x14ac:dyDescent="0.3">
      <c r="A144" s="38" t="s">
        <v>377</v>
      </c>
      <c r="B144" s="90"/>
      <c r="C144" s="57" t="s">
        <v>259</v>
      </c>
      <c r="D144" s="45" t="s">
        <v>197</v>
      </c>
      <c r="E144" s="94"/>
      <c r="F144" s="61">
        <v>10</v>
      </c>
      <c r="G144" s="94"/>
      <c r="H144" s="94"/>
      <c r="I144" s="94"/>
      <c r="J144" s="49">
        <v>293</v>
      </c>
      <c r="K144" s="49">
        <f t="shared" si="4"/>
        <v>293</v>
      </c>
      <c r="L144" s="133"/>
      <c r="M144" s="90"/>
      <c r="N144" s="90"/>
      <c r="O144" s="90"/>
      <c r="P144" s="90"/>
      <c r="Q144" s="90"/>
      <c r="R144" s="90"/>
      <c r="S144" s="90"/>
      <c r="T144" s="90"/>
      <c r="U144" s="95"/>
      <c r="V144" s="95"/>
      <c r="W144" s="95"/>
      <c r="X144" s="95"/>
      <c r="Y144" s="95"/>
      <c r="Z144" s="95"/>
    </row>
    <row r="145" spans="1:26" ht="46.5" x14ac:dyDescent="0.3">
      <c r="A145" s="38" t="s">
        <v>378</v>
      </c>
      <c r="B145" s="90"/>
      <c r="C145" s="57" t="s">
        <v>260</v>
      </c>
      <c r="D145" s="45" t="s">
        <v>197</v>
      </c>
      <c r="E145" s="94"/>
      <c r="F145" s="61">
        <v>10</v>
      </c>
      <c r="G145" s="94"/>
      <c r="H145" s="94"/>
      <c r="I145" s="94"/>
      <c r="J145" s="49">
        <v>429</v>
      </c>
      <c r="K145" s="49">
        <f t="shared" si="4"/>
        <v>429</v>
      </c>
      <c r="L145" s="133"/>
      <c r="M145" s="90"/>
      <c r="N145" s="90"/>
      <c r="O145" s="90"/>
      <c r="P145" s="90"/>
      <c r="Q145" s="90"/>
      <c r="R145" s="90"/>
      <c r="S145" s="90"/>
      <c r="T145" s="90"/>
      <c r="U145" s="95"/>
      <c r="V145" s="95"/>
      <c r="W145" s="95"/>
      <c r="X145" s="95"/>
      <c r="Y145" s="95"/>
      <c r="Z145" s="95"/>
    </row>
    <row r="146" spans="1:26" ht="23.25" x14ac:dyDescent="0.3">
      <c r="A146" s="38" t="s">
        <v>379</v>
      </c>
      <c r="B146" s="90"/>
      <c r="C146" s="57" t="s">
        <v>261</v>
      </c>
      <c r="D146" s="45" t="s">
        <v>197</v>
      </c>
      <c r="E146" s="94"/>
      <c r="F146" s="61">
        <v>13</v>
      </c>
      <c r="G146" s="94"/>
      <c r="H146" s="94"/>
      <c r="I146" s="94"/>
      <c r="J146" s="49">
        <v>728</v>
      </c>
      <c r="K146" s="49">
        <f t="shared" si="4"/>
        <v>728</v>
      </c>
      <c r="L146" s="133"/>
      <c r="M146" s="90"/>
      <c r="N146" s="90"/>
      <c r="O146" s="90"/>
      <c r="P146" s="90"/>
      <c r="Q146" s="90"/>
      <c r="R146" s="90"/>
      <c r="S146" s="90"/>
      <c r="T146" s="90"/>
      <c r="U146" s="95"/>
      <c r="V146" s="95"/>
      <c r="W146" s="95"/>
      <c r="X146" s="95"/>
      <c r="Y146" s="95"/>
      <c r="Z146" s="95"/>
    </row>
    <row r="147" spans="1:26" s="8" customFormat="1" ht="23.25" x14ac:dyDescent="0.3">
      <c r="A147" s="38" t="s">
        <v>380</v>
      </c>
      <c r="B147" s="95"/>
      <c r="C147" s="57" t="s">
        <v>262</v>
      </c>
      <c r="D147" s="45" t="s">
        <v>197</v>
      </c>
      <c r="E147" s="94"/>
      <c r="F147" s="61">
        <v>15</v>
      </c>
      <c r="G147" s="94"/>
      <c r="H147" s="94"/>
      <c r="I147" s="95"/>
      <c r="J147" s="49">
        <v>57</v>
      </c>
      <c r="K147" s="49">
        <f t="shared" si="4"/>
        <v>57</v>
      </c>
      <c r="L147" s="133"/>
      <c r="M147" s="90"/>
      <c r="N147" s="90"/>
      <c r="O147" s="90"/>
      <c r="P147" s="90"/>
      <c r="Q147" s="90"/>
      <c r="R147" s="90"/>
      <c r="S147" s="90"/>
      <c r="T147" s="90"/>
      <c r="U147" s="95"/>
      <c r="V147" s="95"/>
      <c r="W147" s="95"/>
      <c r="X147" s="95"/>
      <c r="Y147" s="95"/>
      <c r="Z147" s="95"/>
    </row>
    <row r="148" spans="1:26" ht="23.25" x14ac:dyDescent="0.3">
      <c r="A148" s="38" t="s">
        <v>381</v>
      </c>
      <c r="B148" s="90"/>
      <c r="C148" s="57" t="s">
        <v>263</v>
      </c>
      <c r="D148" s="45" t="s">
        <v>197</v>
      </c>
      <c r="E148" s="94"/>
      <c r="F148" s="61">
        <v>16</v>
      </c>
      <c r="G148" s="94"/>
      <c r="H148" s="94"/>
      <c r="I148" s="94"/>
      <c r="J148" s="49">
        <v>691</v>
      </c>
      <c r="K148" s="49">
        <f t="shared" si="4"/>
        <v>691</v>
      </c>
      <c r="L148" s="133"/>
      <c r="M148" s="90"/>
      <c r="N148" s="90"/>
      <c r="O148" s="90"/>
      <c r="P148" s="90"/>
      <c r="Q148" s="90"/>
      <c r="R148" s="90"/>
      <c r="S148" s="90"/>
      <c r="T148" s="90"/>
      <c r="U148" s="95"/>
      <c r="V148" s="95"/>
      <c r="W148" s="95"/>
      <c r="X148" s="95"/>
      <c r="Y148" s="95"/>
      <c r="Z148" s="95"/>
    </row>
    <row r="149" spans="1:26" s="1" customFormat="1" ht="46.5" x14ac:dyDescent="0.3">
      <c r="A149" s="38" t="s">
        <v>382</v>
      </c>
      <c r="B149" s="90"/>
      <c r="C149" s="57" t="s">
        <v>264</v>
      </c>
      <c r="D149" s="45" t="s">
        <v>197</v>
      </c>
      <c r="E149" s="104"/>
      <c r="F149" s="61">
        <v>3</v>
      </c>
      <c r="G149" s="103"/>
      <c r="H149" s="104"/>
      <c r="I149" s="90"/>
      <c r="J149" s="49">
        <v>243</v>
      </c>
      <c r="K149" s="49">
        <f t="shared" si="4"/>
        <v>243</v>
      </c>
      <c r="L149" s="133"/>
      <c r="M149" s="90"/>
      <c r="N149" s="90"/>
      <c r="O149" s="90"/>
      <c r="P149" s="90"/>
      <c r="Q149" s="90"/>
      <c r="R149" s="90"/>
      <c r="S149" s="90"/>
      <c r="T149" s="90"/>
      <c r="U149" s="95"/>
      <c r="V149" s="95"/>
      <c r="W149" s="95"/>
      <c r="X149" s="95"/>
      <c r="Y149" s="95"/>
      <c r="Z149" s="95"/>
    </row>
    <row r="150" spans="1:26" s="1" customFormat="1" ht="93" x14ac:dyDescent="0.3">
      <c r="A150" s="38" t="s">
        <v>383</v>
      </c>
      <c r="B150" s="90"/>
      <c r="C150" s="57" t="s">
        <v>265</v>
      </c>
      <c r="D150" s="45" t="s">
        <v>197</v>
      </c>
      <c r="E150" s="104"/>
      <c r="F150" s="61">
        <v>2</v>
      </c>
      <c r="G150" s="103"/>
      <c r="H150" s="104"/>
      <c r="I150" s="90"/>
      <c r="J150" s="49">
        <v>401</v>
      </c>
      <c r="K150" s="49">
        <f t="shared" si="4"/>
        <v>401</v>
      </c>
      <c r="L150" s="133"/>
      <c r="M150" s="90"/>
      <c r="N150" s="90"/>
      <c r="O150" s="90"/>
      <c r="P150" s="90"/>
      <c r="Q150" s="90"/>
      <c r="R150" s="90"/>
      <c r="S150" s="90"/>
      <c r="T150" s="90"/>
      <c r="U150" s="95"/>
      <c r="V150" s="95"/>
      <c r="W150" s="95"/>
      <c r="X150" s="95"/>
      <c r="Y150" s="95"/>
      <c r="Z150" s="95"/>
    </row>
    <row r="151" spans="1:26" s="1" customFormat="1" ht="48" customHeight="1" x14ac:dyDescent="0.3">
      <c r="A151" s="38" t="s">
        <v>384</v>
      </c>
      <c r="B151" s="90"/>
      <c r="C151" s="57" t="s">
        <v>266</v>
      </c>
      <c r="D151" s="45" t="s">
        <v>197</v>
      </c>
      <c r="E151" s="104"/>
      <c r="F151" s="61">
        <v>1</v>
      </c>
      <c r="G151" s="103"/>
      <c r="H151" s="104"/>
      <c r="I151" s="90"/>
      <c r="J151" s="49">
        <v>57</v>
      </c>
      <c r="K151" s="49">
        <f t="shared" si="4"/>
        <v>57</v>
      </c>
      <c r="L151" s="133"/>
      <c r="M151" s="90"/>
      <c r="N151" s="90"/>
      <c r="O151" s="90"/>
      <c r="P151" s="90"/>
      <c r="Q151" s="90"/>
      <c r="R151" s="90"/>
      <c r="S151" s="90"/>
      <c r="T151" s="90"/>
      <c r="U151" s="95"/>
      <c r="V151" s="95"/>
      <c r="W151" s="95"/>
      <c r="X151" s="95"/>
      <c r="Y151" s="95"/>
      <c r="Z151" s="95"/>
    </row>
    <row r="152" spans="1:26" s="1" customFormat="1" ht="46.5" x14ac:dyDescent="0.3">
      <c r="A152" s="38" t="s">
        <v>385</v>
      </c>
      <c r="B152" s="90"/>
      <c r="C152" s="57" t="s">
        <v>267</v>
      </c>
      <c r="D152" s="45" t="s">
        <v>197</v>
      </c>
      <c r="E152" s="104"/>
      <c r="F152" s="61">
        <v>1</v>
      </c>
      <c r="G152" s="103"/>
      <c r="H152" s="104"/>
      <c r="I152" s="90"/>
      <c r="J152" s="49">
        <v>463</v>
      </c>
      <c r="K152" s="49">
        <f t="shared" si="4"/>
        <v>463</v>
      </c>
      <c r="L152" s="133"/>
      <c r="M152" s="90"/>
      <c r="N152" s="90"/>
      <c r="O152" s="90"/>
      <c r="P152" s="90"/>
      <c r="Q152" s="90"/>
      <c r="R152" s="90"/>
      <c r="S152" s="90"/>
      <c r="T152" s="90"/>
      <c r="U152" s="95"/>
      <c r="V152" s="95"/>
      <c r="W152" s="95"/>
      <c r="X152" s="95"/>
      <c r="Y152" s="95"/>
      <c r="Z152" s="95"/>
    </row>
    <row r="153" spans="1:26" s="1" customFormat="1" ht="46.5" x14ac:dyDescent="0.3">
      <c r="A153" s="38" t="s">
        <v>386</v>
      </c>
      <c r="B153" s="90"/>
      <c r="C153" s="57" t="s">
        <v>268</v>
      </c>
      <c r="D153" s="45" t="s">
        <v>197</v>
      </c>
      <c r="E153" s="104"/>
      <c r="F153" s="61">
        <v>1</v>
      </c>
      <c r="G153" s="103"/>
      <c r="H153" s="104"/>
      <c r="I153" s="90"/>
      <c r="J153" s="49">
        <v>44</v>
      </c>
      <c r="K153" s="49">
        <f t="shared" si="4"/>
        <v>44</v>
      </c>
      <c r="L153" s="133"/>
      <c r="M153" s="90"/>
      <c r="N153" s="90"/>
      <c r="O153" s="90"/>
      <c r="P153" s="90"/>
      <c r="Q153" s="90"/>
      <c r="R153" s="90"/>
      <c r="S153" s="90"/>
      <c r="T153" s="90"/>
      <c r="U153" s="95"/>
      <c r="V153" s="95"/>
      <c r="W153" s="95"/>
      <c r="X153" s="95"/>
      <c r="Y153" s="95"/>
      <c r="Z153" s="95"/>
    </row>
    <row r="154" spans="1:26" s="1" customFormat="1" ht="69.75" x14ac:dyDescent="0.3">
      <c r="A154" s="38" t="s">
        <v>387</v>
      </c>
      <c r="B154" s="90"/>
      <c r="C154" s="57" t="s">
        <v>269</v>
      </c>
      <c r="D154" s="45" t="s">
        <v>197</v>
      </c>
      <c r="E154" s="104"/>
      <c r="F154" s="61">
        <v>21</v>
      </c>
      <c r="G154" s="103"/>
      <c r="H154" s="104"/>
      <c r="I154" s="90"/>
      <c r="J154" s="49">
        <v>3967</v>
      </c>
      <c r="K154" s="49">
        <f t="shared" si="4"/>
        <v>3967</v>
      </c>
      <c r="L154" s="133"/>
      <c r="M154" s="90"/>
      <c r="N154" s="90"/>
      <c r="O154" s="90"/>
      <c r="P154" s="90"/>
      <c r="Q154" s="90"/>
      <c r="R154" s="90"/>
      <c r="S154" s="90"/>
      <c r="T154" s="90"/>
      <c r="U154" s="95"/>
      <c r="V154" s="95"/>
      <c r="W154" s="95"/>
      <c r="X154" s="95"/>
      <c r="Y154" s="95"/>
      <c r="Z154" s="95"/>
    </row>
    <row r="155" spans="1:26" s="7" customFormat="1" ht="80.25" customHeight="1" x14ac:dyDescent="0.3">
      <c r="A155" s="52" t="s">
        <v>199</v>
      </c>
      <c r="B155" s="86"/>
      <c r="C155" s="87" t="s">
        <v>329</v>
      </c>
      <c r="D155" s="45"/>
      <c r="E155" s="88"/>
      <c r="F155" s="88"/>
      <c r="G155" s="47"/>
      <c r="H155" s="88"/>
      <c r="I155" s="88"/>
      <c r="J155" s="89">
        <f>SUM(J156:J216)</f>
        <v>239141.76699999999</v>
      </c>
      <c r="K155" s="89">
        <f t="shared" si="4"/>
        <v>239141.76699999999</v>
      </c>
      <c r="L155" s="133" t="s">
        <v>328</v>
      </c>
      <c r="M155" s="105"/>
      <c r="N155" s="105"/>
      <c r="O155" s="105"/>
      <c r="P155" s="105"/>
      <c r="Q155" s="105"/>
      <c r="R155" s="105"/>
      <c r="S155" s="105"/>
      <c r="T155" s="105"/>
      <c r="U155" s="106"/>
      <c r="V155" s="106"/>
      <c r="W155" s="106"/>
      <c r="X155" s="106"/>
      <c r="Y155" s="106"/>
      <c r="Z155" s="106"/>
    </row>
    <row r="156" spans="1:26" s="1" customFormat="1" ht="46.5" x14ac:dyDescent="0.3">
      <c r="A156" s="38" t="s">
        <v>388</v>
      </c>
      <c r="B156" s="90"/>
      <c r="C156" s="57" t="s">
        <v>270</v>
      </c>
      <c r="D156" s="45" t="s">
        <v>197</v>
      </c>
      <c r="E156" s="104"/>
      <c r="F156" s="61">
        <v>2</v>
      </c>
      <c r="G156" s="90"/>
      <c r="H156" s="104"/>
      <c r="I156" s="104"/>
      <c r="J156" s="49">
        <v>10489.285714285714</v>
      </c>
      <c r="K156" s="49">
        <f t="shared" si="4"/>
        <v>10489.285714285714</v>
      </c>
      <c r="L156" s="133"/>
      <c r="M156" s="90"/>
      <c r="N156" s="90"/>
      <c r="O156" s="90"/>
      <c r="P156" s="90"/>
      <c r="Q156" s="90"/>
      <c r="R156" s="90"/>
      <c r="S156" s="90"/>
      <c r="T156" s="90"/>
      <c r="U156" s="95"/>
      <c r="V156" s="95"/>
      <c r="W156" s="95"/>
      <c r="X156" s="95"/>
      <c r="Y156" s="95"/>
      <c r="Z156" s="95"/>
    </row>
    <row r="157" spans="1:26" s="1" customFormat="1" ht="52.5" customHeight="1" x14ac:dyDescent="0.3">
      <c r="A157" s="38" t="s">
        <v>389</v>
      </c>
      <c r="B157" s="90"/>
      <c r="C157" s="57" t="s">
        <v>271</v>
      </c>
      <c r="D157" s="45" t="s">
        <v>197</v>
      </c>
      <c r="E157" s="104"/>
      <c r="F157" s="61">
        <v>1</v>
      </c>
      <c r="G157" s="90"/>
      <c r="H157" s="104"/>
      <c r="I157" s="104"/>
      <c r="J157" s="49">
        <v>5244.6428571428569</v>
      </c>
      <c r="K157" s="49">
        <f t="shared" si="4"/>
        <v>5244.6428571428569</v>
      </c>
      <c r="L157" s="133"/>
      <c r="M157" s="90"/>
      <c r="N157" s="90"/>
      <c r="O157" s="90"/>
      <c r="P157" s="90"/>
      <c r="Q157" s="90"/>
      <c r="R157" s="90"/>
      <c r="S157" s="90"/>
      <c r="T157" s="90"/>
      <c r="U157" s="95"/>
      <c r="V157" s="95"/>
      <c r="W157" s="95"/>
      <c r="X157" s="95"/>
      <c r="Y157" s="95"/>
      <c r="Z157" s="95"/>
    </row>
    <row r="158" spans="1:26" s="1" customFormat="1" ht="46.5" x14ac:dyDescent="0.3">
      <c r="A158" s="38" t="s">
        <v>390</v>
      </c>
      <c r="B158" s="90"/>
      <c r="C158" s="57" t="s">
        <v>272</v>
      </c>
      <c r="D158" s="45" t="s">
        <v>197</v>
      </c>
      <c r="E158" s="104"/>
      <c r="F158" s="61">
        <v>1</v>
      </c>
      <c r="G158" s="90"/>
      <c r="H158" s="104"/>
      <c r="I158" s="104"/>
      <c r="J158" s="49">
        <v>17760</v>
      </c>
      <c r="K158" s="49">
        <f t="shared" si="4"/>
        <v>17760</v>
      </c>
      <c r="L158" s="133"/>
      <c r="M158" s="90"/>
      <c r="N158" s="90"/>
      <c r="O158" s="90"/>
      <c r="P158" s="90"/>
      <c r="Q158" s="90"/>
      <c r="R158" s="90"/>
      <c r="S158" s="90"/>
      <c r="T158" s="90"/>
      <c r="U158" s="95"/>
      <c r="V158" s="95"/>
      <c r="W158" s="95"/>
      <c r="X158" s="95"/>
      <c r="Y158" s="95"/>
      <c r="Z158" s="95"/>
    </row>
    <row r="159" spans="1:26" s="1" customFormat="1" ht="23.25" x14ac:dyDescent="0.3">
      <c r="A159" s="38" t="s">
        <v>391</v>
      </c>
      <c r="B159" s="90"/>
      <c r="C159" s="57" t="s">
        <v>273</v>
      </c>
      <c r="D159" s="45" t="s">
        <v>197</v>
      </c>
      <c r="E159" s="104"/>
      <c r="F159" s="61">
        <v>1</v>
      </c>
      <c r="G159" s="90"/>
      <c r="H159" s="104"/>
      <c r="I159" s="104"/>
      <c r="J159" s="49">
        <v>34950</v>
      </c>
      <c r="K159" s="49">
        <f t="shared" si="4"/>
        <v>34950</v>
      </c>
      <c r="L159" s="133"/>
      <c r="M159" s="90"/>
      <c r="N159" s="90"/>
      <c r="O159" s="90"/>
      <c r="P159" s="90"/>
      <c r="Q159" s="90"/>
      <c r="R159" s="90"/>
      <c r="S159" s="90"/>
      <c r="T159" s="90"/>
      <c r="U159" s="95"/>
      <c r="V159" s="95"/>
      <c r="W159" s="95"/>
      <c r="X159" s="95"/>
      <c r="Y159" s="95"/>
      <c r="Z159" s="95"/>
    </row>
    <row r="160" spans="1:26" ht="23.25" x14ac:dyDescent="0.3">
      <c r="A160" s="38" t="s">
        <v>392</v>
      </c>
      <c r="B160" s="90"/>
      <c r="C160" s="57" t="s">
        <v>274</v>
      </c>
      <c r="D160" s="45" t="s">
        <v>197</v>
      </c>
      <c r="E160" s="94"/>
      <c r="F160" s="61">
        <v>3</v>
      </c>
      <c r="G160" s="94"/>
      <c r="H160" s="94"/>
      <c r="I160" s="94"/>
      <c r="J160" s="49">
        <v>176.96700000000001</v>
      </c>
      <c r="K160" s="49">
        <f t="shared" si="4"/>
        <v>176.96700000000001</v>
      </c>
      <c r="L160" s="133"/>
      <c r="M160" s="90"/>
      <c r="N160" s="90"/>
      <c r="O160" s="90"/>
      <c r="P160" s="90"/>
      <c r="Q160" s="90"/>
      <c r="R160" s="90"/>
      <c r="S160" s="90"/>
      <c r="T160" s="90"/>
      <c r="U160" s="95"/>
      <c r="V160" s="95"/>
      <c r="W160" s="95"/>
      <c r="X160" s="95"/>
      <c r="Y160" s="95"/>
      <c r="Z160" s="95"/>
    </row>
    <row r="161" spans="1:26" ht="23.25" x14ac:dyDescent="0.3">
      <c r="A161" s="38" t="s">
        <v>393</v>
      </c>
      <c r="B161" s="90"/>
      <c r="C161" s="57" t="s">
        <v>275</v>
      </c>
      <c r="D161" s="45" t="s">
        <v>197</v>
      </c>
      <c r="E161" s="94"/>
      <c r="F161" s="61">
        <v>1</v>
      </c>
      <c r="G161" s="94"/>
      <c r="H161" s="94"/>
      <c r="I161" s="94"/>
      <c r="J161" s="49">
        <v>83</v>
      </c>
      <c r="K161" s="49">
        <f t="shared" si="4"/>
        <v>83</v>
      </c>
      <c r="L161" s="133"/>
      <c r="M161" s="90"/>
      <c r="N161" s="90"/>
      <c r="O161" s="90"/>
      <c r="P161" s="90"/>
      <c r="Q161" s="90"/>
      <c r="R161" s="90"/>
      <c r="S161" s="90"/>
      <c r="T161" s="90"/>
      <c r="U161" s="95"/>
      <c r="V161" s="95"/>
      <c r="W161" s="95"/>
      <c r="X161" s="95"/>
      <c r="Y161" s="95"/>
      <c r="Z161" s="95"/>
    </row>
    <row r="162" spans="1:26" ht="23.25" x14ac:dyDescent="0.3">
      <c r="A162" s="38" t="s">
        <v>394</v>
      </c>
      <c r="B162" s="90"/>
      <c r="C162" s="57" t="s">
        <v>276</v>
      </c>
      <c r="D162" s="45" t="s">
        <v>197</v>
      </c>
      <c r="E162" s="94"/>
      <c r="F162" s="61">
        <v>1</v>
      </c>
      <c r="G162" s="94"/>
      <c r="H162" s="94"/>
      <c r="I162" s="94"/>
      <c r="J162" s="49">
        <v>118</v>
      </c>
      <c r="K162" s="49">
        <f t="shared" si="4"/>
        <v>118</v>
      </c>
      <c r="L162" s="133"/>
      <c r="M162" s="90"/>
      <c r="N162" s="90"/>
      <c r="O162" s="90"/>
      <c r="P162" s="90"/>
      <c r="Q162" s="90"/>
      <c r="R162" s="90"/>
      <c r="S162" s="90"/>
      <c r="T162" s="90"/>
      <c r="U162" s="95"/>
      <c r="V162" s="95"/>
      <c r="W162" s="95"/>
      <c r="X162" s="95"/>
      <c r="Y162" s="95"/>
      <c r="Z162" s="95"/>
    </row>
    <row r="163" spans="1:26" ht="23.25" x14ac:dyDescent="0.3">
      <c r="A163" s="38" t="s">
        <v>395</v>
      </c>
      <c r="B163" s="90"/>
      <c r="C163" s="57" t="s">
        <v>277</v>
      </c>
      <c r="D163" s="45" t="s">
        <v>197</v>
      </c>
      <c r="E163" s="94"/>
      <c r="F163" s="61">
        <v>15</v>
      </c>
      <c r="G163" s="94"/>
      <c r="H163" s="94"/>
      <c r="I163" s="94"/>
      <c r="J163" s="49">
        <v>164.98500000000001</v>
      </c>
      <c r="K163" s="49">
        <f t="shared" si="4"/>
        <v>164.98500000000001</v>
      </c>
      <c r="L163" s="133"/>
      <c r="M163" s="90"/>
      <c r="N163" s="90"/>
      <c r="O163" s="90"/>
      <c r="P163" s="90"/>
      <c r="Q163" s="90"/>
      <c r="R163" s="90"/>
      <c r="S163" s="90"/>
      <c r="T163" s="90"/>
      <c r="U163" s="95"/>
      <c r="V163" s="95"/>
      <c r="W163" s="95"/>
      <c r="X163" s="95"/>
      <c r="Y163" s="95"/>
      <c r="Z163" s="95"/>
    </row>
    <row r="164" spans="1:26" ht="46.5" x14ac:dyDescent="0.3">
      <c r="A164" s="38" t="s">
        <v>396</v>
      </c>
      <c r="B164" s="90"/>
      <c r="C164" s="57" t="s">
        <v>258</v>
      </c>
      <c r="D164" s="45" t="s">
        <v>197</v>
      </c>
      <c r="E164" s="94"/>
      <c r="F164" s="61">
        <v>2</v>
      </c>
      <c r="G164" s="94"/>
      <c r="H164" s="94"/>
      <c r="I164" s="94"/>
      <c r="J164" s="49">
        <v>159.69999999999999</v>
      </c>
      <c r="K164" s="49">
        <f t="shared" si="4"/>
        <v>159.69999999999999</v>
      </c>
      <c r="L164" s="133"/>
      <c r="M164" s="90"/>
      <c r="N164" s="90"/>
      <c r="O164" s="90"/>
      <c r="P164" s="90"/>
      <c r="Q164" s="90"/>
      <c r="R164" s="90"/>
      <c r="S164" s="90"/>
      <c r="T164" s="90"/>
      <c r="U164" s="95"/>
      <c r="V164" s="95"/>
      <c r="W164" s="95"/>
      <c r="X164" s="95"/>
      <c r="Y164" s="95"/>
      <c r="Z164" s="95"/>
    </row>
    <row r="165" spans="1:26" ht="23.25" x14ac:dyDescent="0.3">
      <c r="A165" s="38" t="s">
        <v>397</v>
      </c>
      <c r="B165" s="90"/>
      <c r="C165" s="57" t="s">
        <v>278</v>
      </c>
      <c r="D165" s="45" t="s">
        <v>197</v>
      </c>
      <c r="E165" s="94"/>
      <c r="F165" s="61">
        <v>2</v>
      </c>
      <c r="G165" s="94"/>
      <c r="H165" s="94"/>
      <c r="I165" s="94"/>
      <c r="J165" s="49">
        <v>89.499999999999986</v>
      </c>
      <c r="K165" s="49">
        <f t="shared" si="4"/>
        <v>89.499999999999986</v>
      </c>
      <c r="L165" s="133"/>
      <c r="M165" s="90"/>
      <c r="N165" s="90"/>
      <c r="O165" s="90"/>
      <c r="P165" s="90"/>
      <c r="Q165" s="90"/>
      <c r="R165" s="90"/>
      <c r="S165" s="90"/>
      <c r="T165" s="90"/>
      <c r="U165" s="95"/>
      <c r="V165" s="95"/>
      <c r="W165" s="95"/>
      <c r="X165" s="95"/>
      <c r="Y165" s="95"/>
      <c r="Z165" s="95"/>
    </row>
    <row r="166" spans="1:26" ht="23.25" x14ac:dyDescent="0.3">
      <c r="A166" s="38" t="s">
        <v>398</v>
      </c>
      <c r="B166" s="90"/>
      <c r="C166" s="57" t="s">
        <v>279</v>
      </c>
      <c r="D166" s="45" t="s">
        <v>197</v>
      </c>
      <c r="E166" s="94"/>
      <c r="F166" s="61">
        <v>4</v>
      </c>
      <c r="G166" s="94"/>
      <c r="H166" s="94"/>
      <c r="I166" s="94"/>
      <c r="J166" s="49">
        <v>955.39999999999986</v>
      </c>
      <c r="K166" s="49">
        <f t="shared" si="4"/>
        <v>955.39999999999986</v>
      </c>
      <c r="L166" s="133"/>
      <c r="M166" s="90"/>
      <c r="N166" s="90"/>
      <c r="O166" s="90"/>
      <c r="P166" s="90"/>
      <c r="Q166" s="90"/>
      <c r="R166" s="90"/>
      <c r="S166" s="90"/>
      <c r="T166" s="90"/>
      <c r="U166" s="95"/>
      <c r="V166" s="95"/>
      <c r="W166" s="95"/>
      <c r="X166" s="95"/>
      <c r="Y166" s="95"/>
      <c r="Z166" s="95"/>
    </row>
    <row r="167" spans="1:26" ht="23.25" x14ac:dyDescent="0.3">
      <c r="A167" s="38" t="s">
        <v>399</v>
      </c>
      <c r="B167" s="90"/>
      <c r="C167" s="57" t="s">
        <v>280</v>
      </c>
      <c r="D167" s="45" t="s">
        <v>197</v>
      </c>
      <c r="E167" s="94"/>
      <c r="F167" s="61">
        <v>1</v>
      </c>
      <c r="G167" s="94"/>
      <c r="H167" s="94"/>
      <c r="I167" s="94"/>
      <c r="J167" s="49">
        <v>276.76964285714286</v>
      </c>
      <c r="K167" s="49">
        <f t="shared" si="4"/>
        <v>276.76964285714286</v>
      </c>
      <c r="L167" s="133"/>
      <c r="M167" s="90"/>
      <c r="N167" s="90"/>
      <c r="O167" s="90"/>
      <c r="P167" s="90"/>
      <c r="Q167" s="90"/>
      <c r="R167" s="90"/>
      <c r="S167" s="90"/>
      <c r="T167" s="90"/>
      <c r="U167" s="95"/>
      <c r="V167" s="95"/>
      <c r="W167" s="95"/>
      <c r="X167" s="95"/>
      <c r="Y167" s="95"/>
      <c r="Z167" s="95"/>
    </row>
    <row r="168" spans="1:26" ht="23.25" x14ac:dyDescent="0.3">
      <c r="A168" s="38" t="s">
        <v>400</v>
      </c>
      <c r="B168" s="90"/>
      <c r="C168" s="57" t="s">
        <v>281</v>
      </c>
      <c r="D168" s="45" t="s">
        <v>197</v>
      </c>
      <c r="E168" s="94"/>
      <c r="F168" s="61">
        <v>2</v>
      </c>
      <c r="G168" s="94"/>
      <c r="H168" s="94"/>
      <c r="I168" s="94"/>
      <c r="J168" s="49">
        <v>279</v>
      </c>
      <c r="K168" s="49">
        <f t="shared" si="4"/>
        <v>279</v>
      </c>
      <c r="L168" s="133"/>
      <c r="M168" s="90"/>
      <c r="N168" s="90"/>
      <c r="O168" s="90"/>
      <c r="P168" s="90"/>
      <c r="Q168" s="90"/>
      <c r="R168" s="90"/>
      <c r="S168" s="90"/>
      <c r="T168" s="90"/>
      <c r="U168" s="95"/>
      <c r="V168" s="95"/>
      <c r="W168" s="95"/>
      <c r="X168" s="95"/>
      <c r="Y168" s="95"/>
      <c r="Z168" s="95"/>
    </row>
    <row r="169" spans="1:26" ht="23.25" x14ac:dyDescent="0.3">
      <c r="A169" s="38" t="s">
        <v>401</v>
      </c>
      <c r="B169" s="90"/>
      <c r="C169" s="57" t="s">
        <v>282</v>
      </c>
      <c r="D169" s="45" t="s">
        <v>197</v>
      </c>
      <c r="E169" s="94"/>
      <c r="F169" s="61">
        <v>2</v>
      </c>
      <c r="G169" s="94"/>
      <c r="H169" s="94"/>
      <c r="I169" s="94"/>
      <c r="J169" s="49">
        <v>69.978571428571428</v>
      </c>
      <c r="K169" s="49">
        <f t="shared" si="4"/>
        <v>69.978571428571428</v>
      </c>
      <c r="L169" s="133"/>
      <c r="M169" s="90"/>
      <c r="N169" s="90"/>
      <c r="O169" s="90"/>
      <c r="P169" s="90"/>
      <c r="Q169" s="90"/>
      <c r="R169" s="90"/>
      <c r="S169" s="90"/>
      <c r="T169" s="90"/>
      <c r="U169" s="95"/>
      <c r="V169" s="95"/>
      <c r="W169" s="95"/>
      <c r="X169" s="95"/>
      <c r="Y169" s="95"/>
      <c r="Z169" s="95"/>
    </row>
    <row r="170" spans="1:26" ht="23.25" x14ac:dyDescent="0.3">
      <c r="A170" s="38" t="s">
        <v>402</v>
      </c>
      <c r="B170" s="90"/>
      <c r="C170" s="57" t="s">
        <v>282</v>
      </c>
      <c r="D170" s="45" t="s">
        <v>197</v>
      </c>
      <c r="E170" s="94"/>
      <c r="F170" s="61">
        <v>1</v>
      </c>
      <c r="G170" s="94"/>
      <c r="H170" s="94"/>
      <c r="I170" s="94"/>
      <c r="J170" s="49">
        <v>31.241071428571427</v>
      </c>
      <c r="K170" s="49">
        <f t="shared" si="4"/>
        <v>31.241071428571427</v>
      </c>
      <c r="L170" s="133"/>
      <c r="M170" s="90"/>
      <c r="N170" s="90"/>
      <c r="O170" s="90"/>
      <c r="P170" s="90"/>
      <c r="Q170" s="90"/>
      <c r="R170" s="90"/>
      <c r="S170" s="90"/>
      <c r="T170" s="90"/>
      <c r="U170" s="95"/>
      <c r="V170" s="95"/>
      <c r="W170" s="95"/>
      <c r="X170" s="95"/>
      <c r="Y170" s="95"/>
      <c r="Z170" s="95"/>
    </row>
    <row r="171" spans="1:26" ht="23.25" x14ac:dyDescent="0.3">
      <c r="A171" s="38" t="s">
        <v>403</v>
      </c>
      <c r="B171" s="90"/>
      <c r="C171" s="57" t="s">
        <v>283</v>
      </c>
      <c r="D171" s="45" t="s">
        <v>197</v>
      </c>
      <c r="E171" s="94"/>
      <c r="F171" s="61">
        <v>8</v>
      </c>
      <c r="G171" s="94"/>
      <c r="H171" s="94"/>
      <c r="I171" s="94"/>
      <c r="J171" s="49">
        <v>411.59285714285716</v>
      </c>
      <c r="K171" s="49">
        <f t="shared" si="4"/>
        <v>411.59285714285716</v>
      </c>
      <c r="L171" s="133"/>
      <c r="M171" s="90"/>
      <c r="N171" s="90"/>
      <c r="O171" s="90"/>
      <c r="P171" s="90"/>
      <c r="Q171" s="90"/>
      <c r="R171" s="90"/>
      <c r="S171" s="90"/>
      <c r="T171" s="90"/>
      <c r="U171" s="95"/>
      <c r="V171" s="95"/>
      <c r="W171" s="95"/>
      <c r="X171" s="95"/>
      <c r="Y171" s="95"/>
      <c r="Z171" s="95"/>
    </row>
    <row r="172" spans="1:26" ht="23.25" x14ac:dyDescent="0.3">
      <c r="A172" s="38" t="s">
        <v>404</v>
      </c>
      <c r="B172" s="90"/>
      <c r="C172" s="57" t="s">
        <v>284</v>
      </c>
      <c r="D172" s="45" t="s">
        <v>197</v>
      </c>
      <c r="E172" s="94"/>
      <c r="F172" s="61">
        <v>79</v>
      </c>
      <c r="G172" s="94"/>
      <c r="H172" s="94"/>
      <c r="I172" s="94"/>
      <c r="J172" s="49">
        <v>1611.6</v>
      </c>
      <c r="K172" s="49">
        <f t="shared" si="4"/>
        <v>1611.6</v>
      </c>
      <c r="L172" s="133"/>
      <c r="M172" s="90"/>
      <c r="N172" s="90"/>
      <c r="O172" s="90"/>
      <c r="P172" s="90"/>
      <c r="Q172" s="90"/>
      <c r="R172" s="90"/>
      <c r="S172" s="90"/>
      <c r="T172" s="90"/>
      <c r="U172" s="95"/>
      <c r="V172" s="95"/>
      <c r="W172" s="95"/>
      <c r="X172" s="95"/>
      <c r="Y172" s="95"/>
      <c r="Z172" s="95"/>
    </row>
    <row r="173" spans="1:26" ht="23.25" x14ac:dyDescent="0.3">
      <c r="A173" s="38" t="s">
        <v>405</v>
      </c>
      <c r="B173" s="90"/>
      <c r="C173" s="57" t="s">
        <v>285</v>
      </c>
      <c r="D173" s="45" t="s">
        <v>197</v>
      </c>
      <c r="E173" s="94"/>
      <c r="F173" s="61">
        <v>10</v>
      </c>
      <c r="G173" s="94"/>
      <c r="H173" s="94"/>
      <c r="I173" s="94"/>
      <c r="J173" s="49">
        <v>244.43</v>
      </c>
      <c r="K173" s="49">
        <f t="shared" si="4"/>
        <v>244.43</v>
      </c>
      <c r="L173" s="133"/>
      <c r="M173" s="90"/>
      <c r="N173" s="90"/>
      <c r="O173" s="90"/>
      <c r="P173" s="90"/>
      <c r="Q173" s="90"/>
      <c r="R173" s="90"/>
      <c r="S173" s="90"/>
      <c r="T173" s="90"/>
      <c r="U173" s="95"/>
      <c r="V173" s="95"/>
      <c r="W173" s="95"/>
      <c r="X173" s="95"/>
      <c r="Y173" s="95"/>
      <c r="Z173" s="95"/>
    </row>
    <row r="174" spans="1:26" ht="69.75" x14ac:dyDescent="0.3">
      <c r="A174" s="38" t="s">
        <v>406</v>
      </c>
      <c r="B174" s="90"/>
      <c r="C174" s="57" t="s">
        <v>286</v>
      </c>
      <c r="D174" s="45" t="s">
        <v>197</v>
      </c>
      <c r="E174" s="94"/>
      <c r="F174" s="61">
        <v>1</v>
      </c>
      <c r="G174" s="94"/>
      <c r="H174" s="94"/>
      <c r="I174" s="94"/>
      <c r="J174" s="49">
        <f>9076/1.12</f>
        <v>8103.5714285714275</v>
      </c>
      <c r="K174" s="49">
        <f t="shared" si="4"/>
        <v>8103.5714285714275</v>
      </c>
      <c r="L174" s="133"/>
      <c r="M174" s="90"/>
      <c r="N174" s="90"/>
      <c r="O174" s="90"/>
      <c r="P174" s="90"/>
      <c r="Q174" s="90"/>
      <c r="R174" s="90"/>
      <c r="S174" s="90"/>
      <c r="T174" s="90"/>
      <c r="U174" s="95"/>
      <c r="V174" s="95"/>
      <c r="W174" s="95"/>
      <c r="X174" s="95"/>
      <c r="Y174" s="95"/>
      <c r="Z174" s="95"/>
    </row>
    <row r="175" spans="1:26" ht="46.5" x14ac:dyDescent="0.3">
      <c r="A175" s="38" t="s">
        <v>407</v>
      </c>
      <c r="B175" s="90"/>
      <c r="C175" s="57" t="s">
        <v>287</v>
      </c>
      <c r="D175" s="45" t="s">
        <v>197</v>
      </c>
      <c r="E175" s="94"/>
      <c r="F175" s="61">
        <v>1</v>
      </c>
      <c r="G175" s="94"/>
      <c r="H175" s="94"/>
      <c r="I175" s="94"/>
      <c r="J175" s="49">
        <f>9000/1.12</f>
        <v>8035.7142857142853</v>
      </c>
      <c r="K175" s="49">
        <f t="shared" si="4"/>
        <v>8035.7142857142853</v>
      </c>
      <c r="L175" s="133"/>
      <c r="M175" s="90"/>
      <c r="N175" s="90"/>
      <c r="O175" s="90"/>
      <c r="P175" s="90"/>
      <c r="Q175" s="90"/>
      <c r="R175" s="90"/>
      <c r="S175" s="90"/>
      <c r="T175" s="90"/>
      <c r="U175" s="95"/>
      <c r="V175" s="95"/>
      <c r="W175" s="95"/>
      <c r="X175" s="95"/>
      <c r="Y175" s="95"/>
      <c r="Z175" s="95"/>
    </row>
    <row r="176" spans="1:26" ht="69.75" x14ac:dyDescent="0.3">
      <c r="A176" s="38" t="s">
        <v>408</v>
      </c>
      <c r="B176" s="90"/>
      <c r="C176" s="57" t="s">
        <v>288</v>
      </c>
      <c r="D176" s="45" t="s">
        <v>197</v>
      </c>
      <c r="E176" s="94"/>
      <c r="F176" s="61">
        <v>1</v>
      </c>
      <c r="G176" s="94"/>
      <c r="H176" s="94"/>
      <c r="I176" s="94"/>
      <c r="J176" s="49">
        <f>3000/1.12</f>
        <v>2678.5714285714284</v>
      </c>
      <c r="K176" s="49">
        <f t="shared" si="4"/>
        <v>2678.5714285714284</v>
      </c>
      <c r="L176" s="133"/>
      <c r="M176" s="90"/>
      <c r="N176" s="90"/>
      <c r="O176" s="90"/>
      <c r="P176" s="90"/>
      <c r="Q176" s="90"/>
      <c r="R176" s="90"/>
      <c r="S176" s="90"/>
      <c r="T176" s="90"/>
      <c r="U176" s="95"/>
      <c r="V176" s="95"/>
      <c r="W176" s="95"/>
      <c r="X176" s="95"/>
      <c r="Y176" s="95"/>
      <c r="Z176" s="95"/>
    </row>
    <row r="177" spans="1:26" ht="46.5" x14ac:dyDescent="0.3">
      <c r="A177" s="38" t="s">
        <v>409</v>
      </c>
      <c r="B177" s="90"/>
      <c r="C177" s="57" t="s">
        <v>289</v>
      </c>
      <c r="D177" s="45" t="s">
        <v>197</v>
      </c>
      <c r="E177" s="94"/>
      <c r="F177" s="61">
        <v>1</v>
      </c>
      <c r="G177" s="94"/>
      <c r="H177" s="94"/>
      <c r="I177" s="94"/>
      <c r="J177" s="49">
        <v>700</v>
      </c>
      <c r="K177" s="49">
        <f t="shared" si="4"/>
        <v>700</v>
      </c>
      <c r="L177" s="133"/>
      <c r="M177" s="90"/>
      <c r="N177" s="90"/>
      <c r="O177" s="90"/>
      <c r="P177" s="90"/>
      <c r="Q177" s="90"/>
      <c r="R177" s="90"/>
      <c r="S177" s="90"/>
      <c r="T177" s="90"/>
      <c r="U177" s="95"/>
      <c r="V177" s="95"/>
      <c r="W177" s="95"/>
      <c r="X177" s="95"/>
      <c r="Y177" s="95"/>
      <c r="Z177" s="95"/>
    </row>
    <row r="178" spans="1:26" ht="23.25" x14ac:dyDescent="0.3">
      <c r="A178" s="38" t="s">
        <v>410</v>
      </c>
      <c r="B178" s="90"/>
      <c r="C178" s="57" t="s">
        <v>290</v>
      </c>
      <c r="D178" s="45" t="s">
        <v>197</v>
      </c>
      <c r="E178" s="94"/>
      <c r="F178" s="61">
        <v>1</v>
      </c>
      <c r="G178" s="94"/>
      <c r="H178" s="94"/>
      <c r="I178" s="94"/>
      <c r="J178" s="49">
        <v>469.99999999999994</v>
      </c>
      <c r="K178" s="49">
        <f t="shared" si="4"/>
        <v>469.99999999999994</v>
      </c>
      <c r="L178" s="133"/>
      <c r="M178" s="90"/>
      <c r="N178" s="90"/>
      <c r="O178" s="90"/>
      <c r="P178" s="90"/>
      <c r="Q178" s="90"/>
      <c r="R178" s="90"/>
      <c r="S178" s="90"/>
      <c r="T178" s="90"/>
      <c r="U178" s="95"/>
      <c r="V178" s="95"/>
      <c r="W178" s="95"/>
      <c r="X178" s="95"/>
      <c r="Y178" s="95"/>
      <c r="Z178" s="95"/>
    </row>
    <row r="179" spans="1:26" ht="69.75" x14ac:dyDescent="0.3">
      <c r="A179" s="38" t="s">
        <v>411</v>
      </c>
      <c r="B179" s="90"/>
      <c r="C179" s="57" t="s">
        <v>291</v>
      </c>
      <c r="D179" s="45" t="s">
        <v>197</v>
      </c>
      <c r="E179" s="94"/>
      <c r="F179" s="61">
        <v>1</v>
      </c>
      <c r="G179" s="94"/>
      <c r="H179" s="94"/>
      <c r="I179" s="94"/>
      <c r="J179" s="49">
        <v>4400</v>
      </c>
      <c r="K179" s="49">
        <f t="shared" si="4"/>
        <v>4400</v>
      </c>
      <c r="L179" s="133"/>
      <c r="M179" s="90"/>
      <c r="N179" s="90"/>
      <c r="O179" s="90"/>
      <c r="P179" s="90"/>
      <c r="Q179" s="90"/>
      <c r="R179" s="90"/>
      <c r="S179" s="90"/>
      <c r="T179" s="90"/>
      <c r="U179" s="95"/>
      <c r="V179" s="95"/>
      <c r="W179" s="95"/>
      <c r="X179" s="95"/>
      <c r="Y179" s="95"/>
      <c r="Z179" s="95"/>
    </row>
    <row r="180" spans="1:26" ht="32.25" customHeight="1" x14ac:dyDescent="0.3">
      <c r="A180" s="38" t="s">
        <v>412</v>
      </c>
      <c r="B180" s="90"/>
      <c r="C180" s="57" t="s">
        <v>292</v>
      </c>
      <c r="D180" s="45" t="s">
        <v>197</v>
      </c>
      <c r="E180" s="94"/>
      <c r="F180" s="61">
        <v>1</v>
      </c>
      <c r="G180" s="94"/>
      <c r="H180" s="94"/>
      <c r="I180" s="94"/>
      <c r="J180" s="49">
        <v>145</v>
      </c>
      <c r="K180" s="49">
        <f t="shared" si="4"/>
        <v>145</v>
      </c>
      <c r="L180" s="133"/>
      <c r="M180" s="90"/>
      <c r="N180" s="90"/>
      <c r="O180" s="90"/>
      <c r="P180" s="90"/>
      <c r="Q180" s="90"/>
      <c r="R180" s="90"/>
      <c r="S180" s="90"/>
      <c r="T180" s="90"/>
      <c r="U180" s="95"/>
      <c r="V180" s="95"/>
      <c r="W180" s="95"/>
      <c r="X180" s="95"/>
      <c r="Y180" s="95"/>
      <c r="Z180" s="95"/>
    </row>
    <row r="181" spans="1:26" ht="46.5" x14ac:dyDescent="0.3">
      <c r="A181" s="38" t="s">
        <v>413</v>
      </c>
      <c r="B181" s="90"/>
      <c r="C181" s="57" t="s">
        <v>293</v>
      </c>
      <c r="D181" s="45" t="s">
        <v>197</v>
      </c>
      <c r="E181" s="94"/>
      <c r="F181" s="61">
        <v>1</v>
      </c>
      <c r="G181" s="94"/>
      <c r="H181" s="94"/>
      <c r="I181" s="94"/>
      <c r="J181" s="49">
        <v>674.55200000000002</v>
      </c>
      <c r="K181" s="49">
        <f t="shared" si="4"/>
        <v>674.55200000000002</v>
      </c>
      <c r="L181" s="133"/>
      <c r="M181" s="90"/>
      <c r="N181" s="90"/>
      <c r="O181" s="90"/>
      <c r="P181" s="90"/>
      <c r="Q181" s="90"/>
      <c r="R181" s="90"/>
      <c r="S181" s="90"/>
      <c r="T181" s="90"/>
      <c r="U181" s="95"/>
      <c r="V181" s="95"/>
      <c r="W181" s="95"/>
      <c r="X181" s="95"/>
      <c r="Y181" s="95"/>
      <c r="Z181" s="95"/>
    </row>
    <row r="182" spans="1:26" ht="46.5" x14ac:dyDescent="0.3">
      <c r="A182" s="38" t="s">
        <v>414</v>
      </c>
      <c r="B182" s="90"/>
      <c r="C182" s="57" t="s">
        <v>294</v>
      </c>
      <c r="D182" s="45" t="s">
        <v>197</v>
      </c>
      <c r="E182" s="94"/>
      <c r="F182" s="61">
        <v>11</v>
      </c>
      <c r="G182" s="94"/>
      <c r="H182" s="94"/>
      <c r="I182" s="94"/>
      <c r="J182" s="49">
        <v>7755</v>
      </c>
      <c r="K182" s="49">
        <f t="shared" si="4"/>
        <v>7755</v>
      </c>
      <c r="L182" s="133"/>
      <c r="M182" s="90"/>
      <c r="N182" s="90"/>
      <c r="O182" s="90"/>
      <c r="P182" s="90"/>
      <c r="Q182" s="90"/>
      <c r="R182" s="90"/>
      <c r="S182" s="90"/>
      <c r="T182" s="90"/>
      <c r="U182" s="95"/>
      <c r="V182" s="95"/>
      <c r="W182" s="95"/>
      <c r="X182" s="95"/>
      <c r="Y182" s="95"/>
      <c r="Z182" s="95"/>
    </row>
    <row r="183" spans="1:26" ht="23.25" x14ac:dyDescent="0.3">
      <c r="A183" s="38" t="s">
        <v>415</v>
      </c>
      <c r="B183" s="90"/>
      <c r="C183" s="57" t="s">
        <v>295</v>
      </c>
      <c r="D183" s="45" t="s">
        <v>197</v>
      </c>
      <c r="E183" s="94"/>
      <c r="F183" s="61">
        <v>3</v>
      </c>
      <c r="G183" s="94"/>
      <c r="H183" s="94"/>
      <c r="I183" s="94"/>
      <c r="J183" s="49">
        <v>713.99999999999989</v>
      </c>
      <c r="K183" s="49">
        <f t="shared" si="4"/>
        <v>713.99999999999989</v>
      </c>
      <c r="L183" s="133"/>
      <c r="M183" s="90"/>
      <c r="N183" s="90"/>
      <c r="O183" s="90"/>
      <c r="P183" s="90"/>
      <c r="Q183" s="90"/>
      <c r="R183" s="90"/>
      <c r="S183" s="90"/>
      <c r="T183" s="90"/>
      <c r="U183" s="95"/>
      <c r="V183" s="95"/>
      <c r="W183" s="95"/>
      <c r="X183" s="95"/>
      <c r="Y183" s="95"/>
      <c r="Z183" s="95"/>
    </row>
    <row r="184" spans="1:26" ht="23.25" x14ac:dyDescent="0.3">
      <c r="A184" s="38" t="s">
        <v>416</v>
      </c>
      <c r="B184" s="90"/>
      <c r="C184" s="57" t="s">
        <v>296</v>
      </c>
      <c r="D184" s="45" t="s">
        <v>197</v>
      </c>
      <c r="E184" s="94"/>
      <c r="F184" s="61">
        <v>2</v>
      </c>
      <c r="G184" s="94"/>
      <c r="H184" s="94"/>
      <c r="I184" s="94"/>
      <c r="J184" s="49">
        <v>580</v>
      </c>
      <c r="K184" s="49">
        <f t="shared" si="4"/>
        <v>580</v>
      </c>
      <c r="L184" s="133"/>
      <c r="M184" s="90"/>
      <c r="N184" s="90"/>
      <c r="O184" s="90"/>
      <c r="P184" s="90"/>
      <c r="Q184" s="90"/>
      <c r="R184" s="90"/>
      <c r="S184" s="90"/>
      <c r="T184" s="90"/>
      <c r="U184" s="95"/>
      <c r="V184" s="95"/>
      <c r="W184" s="95"/>
      <c r="X184" s="95"/>
      <c r="Y184" s="95"/>
      <c r="Z184" s="95"/>
    </row>
    <row r="185" spans="1:26" ht="34.5" customHeight="1" x14ac:dyDescent="0.3">
      <c r="A185" s="38" t="s">
        <v>417</v>
      </c>
      <c r="B185" s="90"/>
      <c r="C185" s="57" t="s">
        <v>297</v>
      </c>
      <c r="D185" s="45" t="s">
        <v>197</v>
      </c>
      <c r="E185" s="94"/>
      <c r="F185" s="61">
        <v>15</v>
      </c>
      <c r="G185" s="94"/>
      <c r="H185" s="94"/>
      <c r="I185" s="94"/>
      <c r="J185" s="49">
        <v>79.5</v>
      </c>
      <c r="K185" s="49">
        <f t="shared" si="4"/>
        <v>79.5</v>
      </c>
      <c r="L185" s="133"/>
      <c r="M185" s="90"/>
      <c r="N185" s="90"/>
      <c r="O185" s="90"/>
      <c r="P185" s="90"/>
      <c r="Q185" s="90"/>
      <c r="R185" s="90"/>
      <c r="S185" s="90"/>
      <c r="T185" s="90"/>
      <c r="U185" s="95"/>
      <c r="V185" s="95"/>
      <c r="W185" s="95"/>
      <c r="X185" s="95"/>
      <c r="Y185" s="95"/>
      <c r="Z185" s="95"/>
    </row>
    <row r="186" spans="1:26" ht="46.5" x14ac:dyDescent="0.3">
      <c r="A186" s="38" t="s">
        <v>418</v>
      </c>
      <c r="B186" s="90"/>
      <c r="C186" s="57" t="s">
        <v>298</v>
      </c>
      <c r="D186" s="45" t="s">
        <v>197</v>
      </c>
      <c r="E186" s="94"/>
      <c r="F186" s="61">
        <v>1</v>
      </c>
      <c r="G186" s="94"/>
      <c r="H186" s="94"/>
      <c r="I186" s="94"/>
      <c r="J186" s="49">
        <v>12000</v>
      </c>
      <c r="K186" s="49">
        <f t="shared" si="4"/>
        <v>12000</v>
      </c>
      <c r="L186" s="133"/>
      <c r="M186" s="90"/>
      <c r="N186" s="90"/>
      <c r="O186" s="90"/>
      <c r="P186" s="90"/>
      <c r="Q186" s="90"/>
      <c r="R186" s="90"/>
      <c r="S186" s="90"/>
      <c r="T186" s="90"/>
      <c r="U186" s="95"/>
      <c r="V186" s="95"/>
      <c r="W186" s="95"/>
      <c r="X186" s="95"/>
      <c r="Y186" s="95"/>
      <c r="Z186" s="95"/>
    </row>
    <row r="187" spans="1:26" ht="69.75" x14ac:dyDescent="0.3">
      <c r="A187" s="38" t="s">
        <v>419</v>
      </c>
      <c r="B187" s="90"/>
      <c r="C187" s="57" t="s">
        <v>299</v>
      </c>
      <c r="D187" s="45" t="s">
        <v>197</v>
      </c>
      <c r="E187" s="94"/>
      <c r="F187" s="61">
        <v>2</v>
      </c>
      <c r="G187" s="94"/>
      <c r="H187" s="94"/>
      <c r="I187" s="94"/>
      <c r="J187" s="49">
        <v>44.999999999999993</v>
      </c>
      <c r="K187" s="49">
        <f t="shared" si="4"/>
        <v>44.999999999999993</v>
      </c>
      <c r="L187" s="133"/>
      <c r="M187" s="90"/>
      <c r="N187" s="90"/>
      <c r="O187" s="90"/>
      <c r="P187" s="90"/>
      <c r="Q187" s="90"/>
      <c r="R187" s="90"/>
      <c r="S187" s="90"/>
      <c r="T187" s="90"/>
      <c r="U187" s="95"/>
      <c r="V187" s="95"/>
      <c r="W187" s="95"/>
      <c r="X187" s="95"/>
      <c r="Y187" s="95"/>
      <c r="Z187" s="95"/>
    </row>
    <row r="188" spans="1:26" ht="23.25" x14ac:dyDescent="0.3">
      <c r="A188" s="38" t="s">
        <v>420</v>
      </c>
      <c r="B188" s="90"/>
      <c r="C188" s="57" t="s">
        <v>300</v>
      </c>
      <c r="D188" s="45" t="s">
        <v>197</v>
      </c>
      <c r="E188" s="94"/>
      <c r="F188" s="61">
        <v>1</v>
      </c>
      <c r="G188" s="94"/>
      <c r="H188" s="94"/>
      <c r="I188" s="94"/>
      <c r="J188" s="49">
        <v>970</v>
      </c>
      <c r="K188" s="49">
        <f t="shared" si="4"/>
        <v>970</v>
      </c>
      <c r="L188" s="133"/>
      <c r="M188" s="90"/>
      <c r="N188" s="90"/>
      <c r="O188" s="90"/>
      <c r="P188" s="90"/>
      <c r="Q188" s="90"/>
      <c r="R188" s="90"/>
      <c r="S188" s="90"/>
      <c r="T188" s="90"/>
      <c r="U188" s="95"/>
      <c r="V188" s="95"/>
      <c r="W188" s="95"/>
      <c r="X188" s="95"/>
      <c r="Y188" s="95"/>
      <c r="Z188" s="95"/>
    </row>
    <row r="189" spans="1:26" ht="23.25" x14ac:dyDescent="0.3">
      <c r="A189" s="38" t="s">
        <v>421</v>
      </c>
      <c r="B189" s="90"/>
      <c r="C189" s="57" t="s">
        <v>301</v>
      </c>
      <c r="D189" s="45" t="s">
        <v>197</v>
      </c>
      <c r="E189" s="94"/>
      <c r="F189" s="61">
        <v>1</v>
      </c>
      <c r="G189" s="94"/>
      <c r="H189" s="94"/>
      <c r="I189" s="94"/>
      <c r="J189" s="49">
        <v>23.2</v>
      </c>
      <c r="K189" s="49">
        <f t="shared" si="4"/>
        <v>23.2</v>
      </c>
      <c r="L189" s="133"/>
      <c r="M189" s="90"/>
      <c r="N189" s="90"/>
      <c r="O189" s="90"/>
      <c r="P189" s="90"/>
      <c r="Q189" s="90"/>
      <c r="R189" s="90"/>
      <c r="S189" s="90"/>
      <c r="T189" s="90"/>
      <c r="U189" s="95"/>
      <c r="V189" s="95"/>
      <c r="W189" s="95"/>
      <c r="X189" s="95"/>
      <c r="Y189" s="95"/>
      <c r="Z189" s="95"/>
    </row>
    <row r="190" spans="1:26" ht="23.25" x14ac:dyDescent="0.3">
      <c r="A190" s="38" t="s">
        <v>422</v>
      </c>
      <c r="B190" s="90"/>
      <c r="C190" s="57" t="s">
        <v>302</v>
      </c>
      <c r="D190" s="45" t="s">
        <v>197</v>
      </c>
      <c r="E190" s="94"/>
      <c r="F190" s="61">
        <v>3</v>
      </c>
      <c r="G190" s="94"/>
      <c r="H190" s="94"/>
      <c r="I190" s="94"/>
      <c r="J190" s="49">
        <v>74.7</v>
      </c>
      <c r="K190" s="49">
        <f t="shared" si="4"/>
        <v>74.7</v>
      </c>
      <c r="L190" s="133"/>
      <c r="M190" s="90"/>
      <c r="N190" s="90"/>
      <c r="O190" s="90"/>
      <c r="P190" s="90"/>
      <c r="Q190" s="90"/>
      <c r="R190" s="90"/>
      <c r="S190" s="90"/>
      <c r="T190" s="90"/>
      <c r="U190" s="95"/>
      <c r="V190" s="95"/>
      <c r="W190" s="95"/>
      <c r="X190" s="95"/>
      <c r="Y190" s="95"/>
      <c r="Z190" s="95"/>
    </row>
    <row r="191" spans="1:26" ht="23.25" x14ac:dyDescent="0.3">
      <c r="A191" s="38" t="s">
        <v>423</v>
      </c>
      <c r="B191" s="90"/>
      <c r="C191" s="57" t="s">
        <v>303</v>
      </c>
      <c r="D191" s="45" t="s">
        <v>197</v>
      </c>
      <c r="E191" s="94"/>
      <c r="F191" s="61">
        <v>1</v>
      </c>
      <c r="G191" s="94"/>
      <c r="H191" s="94"/>
      <c r="I191" s="94"/>
      <c r="J191" s="49">
        <v>620.89300000000003</v>
      </c>
      <c r="K191" s="49">
        <f t="shared" si="4"/>
        <v>620.89300000000003</v>
      </c>
      <c r="L191" s="133"/>
      <c r="M191" s="90"/>
      <c r="N191" s="90"/>
      <c r="O191" s="90"/>
      <c r="P191" s="90"/>
      <c r="Q191" s="90"/>
      <c r="R191" s="90"/>
      <c r="S191" s="90"/>
      <c r="T191" s="90"/>
      <c r="U191" s="95"/>
      <c r="V191" s="95"/>
      <c r="W191" s="95"/>
      <c r="X191" s="95"/>
      <c r="Y191" s="95"/>
      <c r="Z191" s="95"/>
    </row>
    <row r="192" spans="1:26" ht="23.25" x14ac:dyDescent="0.3">
      <c r="A192" s="38" t="s">
        <v>424</v>
      </c>
      <c r="B192" s="90"/>
      <c r="C192" s="57" t="s">
        <v>304</v>
      </c>
      <c r="D192" s="45" t="s">
        <v>197</v>
      </c>
      <c r="E192" s="94"/>
      <c r="F192" s="61">
        <v>1</v>
      </c>
      <c r="G192" s="94"/>
      <c r="H192" s="94"/>
      <c r="I192" s="94"/>
      <c r="J192" s="49">
        <v>3199.9999999999995</v>
      </c>
      <c r="K192" s="49">
        <f t="shared" si="4"/>
        <v>3199.9999999999995</v>
      </c>
      <c r="L192" s="133"/>
      <c r="M192" s="90"/>
      <c r="N192" s="90"/>
      <c r="O192" s="90"/>
      <c r="P192" s="90"/>
      <c r="Q192" s="90"/>
      <c r="R192" s="90"/>
      <c r="S192" s="90"/>
      <c r="T192" s="90"/>
      <c r="U192" s="95"/>
      <c r="V192" s="95"/>
      <c r="W192" s="95"/>
      <c r="X192" s="95"/>
      <c r="Y192" s="95"/>
      <c r="Z192" s="95"/>
    </row>
    <row r="193" spans="1:26" ht="23.25" x14ac:dyDescent="0.3">
      <c r="A193" s="38" t="s">
        <v>425</v>
      </c>
      <c r="B193" s="90"/>
      <c r="C193" s="57" t="s">
        <v>305</v>
      </c>
      <c r="D193" s="45" t="s">
        <v>197</v>
      </c>
      <c r="E193" s="94"/>
      <c r="F193" s="61">
        <v>1</v>
      </c>
      <c r="G193" s="94"/>
      <c r="H193" s="94"/>
      <c r="I193" s="94"/>
      <c r="J193" s="49">
        <v>85</v>
      </c>
      <c r="K193" s="49">
        <f t="shared" si="4"/>
        <v>85</v>
      </c>
      <c r="L193" s="133"/>
      <c r="M193" s="90"/>
      <c r="N193" s="90"/>
      <c r="O193" s="90"/>
      <c r="P193" s="90"/>
      <c r="Q193" s="90"/>
      <c r="R193" s="90"/>
      <c r="S193" s="90"/>
      <c r="T193" s="90"/>
      <c r="U193" s="95"/>
      <c r="V193" s="95"/>
      <c r="W193" s="95"/>
      <c r="X193" s="95"/>
      <c r="Y193" s="95"/>
      <c r="Z193" s="95"/>
    </row>
    <row r="194" spans="1:26" ht="23.25" x14ac:dyDescent="0.3">
      <c r="A194" s="38" t="s">
        <v>426</v>
      </c>
      <c r="B194" s="90"/>
      <c r="C194" s="57" t="s">
        <v>306</v>
      </c>
      <c r="D194" s="45" t="s">
        <v>197</v>
      </c>
      <c r="E194" s="94"/>
      <c r="F194" s="61">
        <v>1</v>
      </c>
      <c r="G194" s="94"/>
      <c r="H194" s="94"/>
      <c r="I194" s="94"/>
      <c r="J194" s="49">
        <v>14.99</v>
      </c>
      <c r="K194" s="49">
        <f t="shared" si="4"/>
        <v>14.99</v>
      </c>
      <c r="L194" s="133"/>
      <c r="M194" s="90"/>
      <c r="N194" s="90"/>
      <c r="O194" s="90"/>
      <c r="P194" s="90"/>
      <c r="Q194" s="90"/>
      <c r="R194" s="90"/>
      <c r="S194" s="90"/>
      <c r="T194" s="90"/>
      <c r="U194" s="95"/>
      <c r="V194" s="95"/>
      <c r="W194" s="95"/>
      <c r="X194" s="95"/>
      <c r="Y194" s="95"/>
      <c r="Z194" s="95"/>
    </row>
    <row r="195" spans="1:26" ht="23.25" x14ac:dyDescent="0.3">
      <c r="A195" s="38" t="s">
        <v>427</v>
      </c>
      <c r="B195" s="90"/>
      <c r="C195" s="57" t="s">
        <v>307</v>
      </c>
      <c r="D195" s="45" t="s">
        <v>197</v>
      </c>
      <c r="E195" s="94"/>
      <c r="F195" s="61">
        <v>1</v>
      </c>
      <c r="G195" s="94"/>
      <c r="H195" s="94"/>
      <c r="I195" s="94"/>
      <c r="J195" s="49">
        <v>2279</v>
      </c>
      <c r="K195" s="49">
        <f t="shared" si="4"/>
        <v>2279</v>
      </c>
      <c r="L195" s="133"/>
      <c r="M195" s="90"/>
      <c r="N195" s="90"/>
      <c r="O195" s="90"/>
      <c r="P195" s="90"/>
      <c r="Q195" s="90"/>
      <c r="R195" s="90"/>
      <c r="S195" s="90"/>
      <c r="T195" s="90"/>
      <c r="U195" s="95"/>
      <c r="V195" s="95"/>
      <c r="W195" s="95"/>
      <c r="X195" s="95"/>
      <c r="Y195" s="95"/>
      <c r="Z195" s="95"/>
    </row>
    <row r="196" spans="1:26" ht="23.25" x14ac:dyDescent="0.3">
      <c r="A196" s="38" t="s">
        <v>428</v>
      </c>
      <c r="B196" s="90"/>
      <c r="C196" s="57" t="s">
        <v>308</v>
      </c>
      <c r="D196" s="45" t="s">
        <v>197</v>
      </c>
      <c r="E196" s="94"/>
      <c r="F196" s="61">
        <v>1</v>
      </c>
      <c r="G196" s="94"/>
      <c r="H196" s="94"/>
      <c r="I196" s="94"/>
      <c r="J196" s="49">
        <v>889.99999999999989</v>
      </c>
      <c r="K196" s="49">
        <f t="shared" si="4"/>
        <v>889.99999999999989</v>
      </c>
      <c r="L196" s="133"/>
      <c r="M196" s="90"/>
      <c r="N196" s="90"/>
      <c r="O196" s="90"/>
      <c r="P196" s="90"/>
      <c r="Q196" s="90"/>
      <c r="R196" s="90"/>
      <c r="S196" s="90"/>
      <c r="T196" s="90"/>
      <c r="U196" s="95"/>
      <c r="V196" s="95"/>
      <c r="W196" s="95"/>
      <c r="X196" s="95"/>
      <c r="Y196" s="95"/>
      <c r="Z196" s="95"/>
    </row>
    <row r="197" spans="1:26" ht="23.25" x14ac:dyDescent="0.3">
      <c r="A197" s="38" t="s">
        <v>429</v>
      </c>
      <c r="B197" s="90"/>
      <c r="C197" s="57" t="s">
        <v>309</v>
      </c>
      <c r="D197" s="45" t="s">
        <v>197</v>
      </c>
      <c r="E197" s="94"/>
      <c r="F197" s="61">
        <v>4</v>
      </c>
      <c r="G197" s="94"/>
      <c r="H197" s="94"/>
      <c r="I197" s="94"/>
      <c r="J197" s="49">
        <v>339.6</v>
      </c>
      <c r="K197" s="49">
        <f t="shared" si="4"/>
        <v>339.6</v>
      </c>
      <c r="L197" s="133"/>
      <c r="M197" s="90"/>
      <c r="N197" s="90"/>
      <c r="O197" s="90"/>
      <c r="P197" s="90"/>
      <c r="Q197" s="90"/>
      <c r="R197" s="90"/>
      <c r="S197" s="90"/>
      <c r="T197" s="90"/>
      <c r="U197" s="95"/>
      <c r="V197" s="95"/>
      <c r="W197" s="95"/>
      <c r="X197" s="95"/>
      <c r="Y197" s="95"/>
      <c r="Z197" s="95"/>
    </row>
    <row r="198" spans="1:26" ht="46.5" x14ac:dyDescent="0.3">
      <c r="A198" s="38" t="s">
        <v>430</v>
      </c>
      <c r="B198" s="90"/>
      <c r="C198" s="57" t="s">
        <v>310</v>
      </c>
      <c r="D198" s="45" t="s">
        <v>197</v>
      </c>
      <c r="E198" s="94"/>
      <c r="F198" s="61">
        <f>2+27</f>
        <v>29</v>
      </c>
      <c r="G198" s="94"/>
      <c r="H198" s="94"/>
      <c r="I198" s="94"/>
      <c r="J198" s="49">
        <v>1555.5535714285713</v>
      </c>
      <c r="K198" s="49">
        <f t="shared" si="4"/>
        <v>1555.5535714285713</v>
      </c>
      <c r="L198" s="133"/>
      <c r="M198" s="90"/>
      <c r="N198" s="90"/>
      <c r="O198" s="90"/>
      <c r="P198" s="90"/>
      <c r="Q198" s="90"/>
      <c r="R198" s="90"/>
      <c r="S198" s="90"/>
      <c r="T198" s="90"/>
      <c r="U198" s="95"/>
      <c r="V198" s="95"/>
      <c r="W198" s="95"/>
      <c r="X198" s="95"/>
      <c r="Y198" s="95"/>
      <c r="Z198" s="95"/>
    </row>
    <row r="199" spans="1:26" ht="46.5" x14ac:dyDescent="0.3">
      <c r="A199" s="38" t="s">
        <v>431</v>
      </c>
      <c r="B199" s="90"/>
      <c r="C199" s="57" t="s">
        <v>311</v>
      </c>
      <c r="D199" s="45" t="s">
        <v>197</v>
      </c>
      <c r="E199" s="94"/>
      <c r="F199" s="61">
        <v>34</v>
      </c>
      <c r="G199" s="94"/>
      <c r="H199" s="94"/>
      <c r="I199" s="94"/>
      <c r="J199" s="49">
        <v>15618.749999999998</v>
      </c>
      <c r="K199" s="49">
        <f t="shared" si="4"/>
        <v>15618.749999999998</v>
      </c>
      <c r="L199" s="133"/>
      <c r="M199" s="90"/>
      <c r="N199" s="90"/>
      <c r="O199" s="90"/>
      <c r="P199" s="90"/>
      <c r="Q199" s="90"/>
      <c r="R199" s="90"/>
      <c r="S199" s="90"/>
      <c r="T199" s="90"/>
      <c r="U199" s="95"/>
      <c r="V199" s="95"/>
      <c r="W199" s="95"/>
      <c r="X199" s="95"/>
      <c r="Y199" s="95"/>
      <c r="Z199" s="95"/>
    </row>
    <row r="200" spans="1:26" ht="46.5" x14ac:dyDescent="0.3">
      <c r="A200" s="38" t="s">
        <v>432</v>
      </c>
      <c r="B200" s="90"/>
      <c r="C200" s="57" t="s">
        <v>312</v>
      </c>
      <c r="D200" s="45" t="s">
        <v>197</v>
      </c>
      <c r="E200" s="94"/>
      <c r="F200" s="61">
        <v>3</v>
      </c>
      <c r="G200" s="94"/>
      <c r="H200" s="94"/>
      <c r="I200" s="94"/>
      <c r="J200" s="49">
        <v>2453.1</v>
      </c>
      <c r="K200" s="49">
        <f t="shared" ref="K200:K216" si="5">J200-I200</f>
        <v>2453.1</v>
      </c>
      <c r="L200" s="133"/>
      <c r="M200" s="90"/>
      <c r="N200" s="90"/>
      <c r="O200" s="90"/>
      <c r="P200" s="90"/>
      <c r="Q200" s="90"/>
      <c r="R200" s="90"/>
      <c r="S200" s="90"/>
      <c r="T200" s="90"/>
      <c r="U200" s="95"/>
      <c r="V200" s="95"/>
      <c r="W200" s="95"/>
      <c r="X200" s="95"/>
      <c r="Y200" s="95"/>
      <c r="Z200" s="95"/>
    </row>
    <row r="201" spans="1:26" ht="46.5" x14ac:dyDescent="0.3">
      <c r="A201" s="38" t="s">
        <v>433</v>
      </c>
      <c r="B201" s="90"/>
      <c r="C201" s="57" t="s">
        <v>311</v>
      </c>
      <c r="D201" s="45" t="s">
        <v>197</v>
      </c>
      <c r="E201" s="94"/>
      <c r="F201" s="61">
        <v>24</v>
      </c>
      <c r="G201" s="94"/>
      <c r="H201" s="94"/>
      <c r="I201" s="94"/>
      <c r="J201" s="49">
        <v>11519.999999999998</v>
      </c>
      <c r="K201" s="49">
        <f t="shared" si="5"/>
        <v>11519.999999999998</v>
      </c>
      <c r="L201" s="133"/>
      <c r="M201" s="90"/>
      <c r="N201" s="90"/>
      <c r="O201" s="90"/>
      <c r="P201" s="90"/>
      <c r="Q201" s="90"/>
      <c r="R201" s="90"/>
      <c r="S201" s="90"/>
      <c r="T201" s="90"/>
      <c r="U201" s="95"/>
      <c r="V201" s="95"/>
      <c r="W201" s="95"/>
      <c r="X201" s="95"/>
      <c r="Y201" s="95"/>
      <c r="Z201" s="95"/>
    </row>
    <row r="202" spans="1:26" ht="46.5" x14ac:dyDescent="0.3">
      <c r="A202" s="38" t="s">
        <v>434</v>
      </c>
      <c r="B202" s="90"/>
      <c r="C202" s="57" t="s">
        <v>312</v>
      </c>
      <c r="D202" s="45" t="s">
        <v>197</v>
      </c>
      <c r="E202" s="94"/>
      <c r="F202" s="61">
        <v>3</v>
      </c>
      <c r="G202" s="94"/>
      <c r="H202" s="94"/>
      <c r="I202" s="94"/>
      <c r="J202" s="49">
        <v>2464.4999999999995</v>
      </c>
      <c r="K202" s="49">
        <f t="shared" si="5"/>
        <v>2464.4999999999995</v>
      </c>
      <c r="L202" s="133"/>
      <c r="M202" s="90"/>
      <c r="N202" s="90"/>
      <c r="O202" s="90"/>
      <c r="P202" s="90"/>
      <c r="Q202" s="90"/>
      <c r="R202" s="90"/>
      <c r="S202" s="90"/>
      <c r="T202" s="90"/>
      <c r="U202" s="95"/>
      <c r="V202" s="95"/>
      <c r="W202" s="95"/>
      <c r="X202" s="95"/>
      <c r="Y202" s="95"/>
      <c r="Z202" s="95"/>
    </row>
    <row r="203" spans="1:26" ht="46.5" x14ac:dyDescent="0.3">
      <c r="A203" s="38" t="s">
        <v>435</v>
      </c>
      <c r="B203" s="90"/>
      <c r="C203" s="57" t="s">
        <v>313</v>
      </c>
      <c r="D203" s="45" t="s">
        <v>197</v>
      </c>
      <c r="E203" s="94"/>
      <c r="F203" s="61">
        <v>23</v>
      </c>
      <c r="G203" s="94"/>
      <c r="H203" s="94"/>
      <c r="I203" s="94"/>
      <c r="J203" s="49">
        <v>8625</v>
      </c>
      <c r="K203" s="49">
        <f t="shared" si="5"/>
        <v>8625</v>
      </c>
      <c r="L203" s="133"/>
      <c r="M203" s="90"/>
      <c r="N203" s="90"/>
      <c r="O203" s="90"/>
      <c r="P203" s="90"/>
      <c r="Q203" s="90"/>
      <c r="R203" s="90"/>
      <c r="S203" s="90"/>
      <c r="T203" s="90"/>
      <c r="U203" s="95"/>
      <c r="V203" s="95"/>
      <c r="W203" s="95"/>
      <c r="X203" s="95"/>
      <c r="Y203" s="95"/>
      <c r="Z203" s="95"/>
    </row>
    <row r="204" spans="1:26" ht="23.25" x14ac:dyDescent="0.3">
      <c r="A204" s="38" t="s">
        <v>436</v>
      </c>
      <c r="B204" s="90"/>
      <c r="C204" s="57" t="s">
        <v>314</v>
      </c>
      <c r="D204" s="45" t="s">
        <v>197</v>
      </c>
      <c r="E204" s="94"/>
      <c r="F204" s="61">
        <v>75</v>
      </c>
      <c r="G204" s="94"/>
      <c r="H204" s="94"/>
      <c r="I204" s="94"/>
      <c r="J204" s="49">
        <v>19349.999999999996</v>
      </c>
      <c r="K204" s="49">
        <f t="shared" si="5"/>
        <v>19349.999999999996</v>
      </c>
      <c r="L204" s="133"/>
      <c r="M204" s="90"/>
      <c r="N204" s="90"/>
      <c r="O204" s="90"/>
      <c r="P204" s="90"/>
      <c r="Q204" s="90"/>
      <c r="R204" s="90"/>
      <c r="S204" s="90"/>
      <c r="T204" s="90"/>
      <c r="U204" s="95"/>
      <c r="V204" s="95"/>
      <c r="W204" s="95"/>
      <c r="X204" s="95"/>
      <c r="Y204" s="95"/>
      <c r="Z204" s="95"/>
    </row>
    <row r="205" spans="1:26" ht="46.5" x14ac:dyDescent="0.3">
      <c r="A205" s="38" t="s">
        <v>437</v>
      </c>
      <c r="B205" s="90"/>
      <c r="C205" s="57" t="s">
        <v>315</v>
      </c>
      <c r="D205" s="45" t="s">
        <v>197</v>
      </c>
      <c r="E205" s="94"/>
      <c r="F205" s="61">
        <v>1</v>
      </c>
      <c r="G205" s="94"/>
      <c r="H205" s="94"/>
      <c r="I205" s="94"/>
      <c r="J205" s="49">
        <v>270</v>
      </c>
      <c r="K205" s="49">
        <f t="shared" si="5"/>
        <v>270</v>
      </c>
      <c r="L205" s="133"/>
      <c r="M205" s="90"/>
      <c r="N205" s="90"/>
      <c r="O205" s="90"/>
      <c r="P205" s="90"/>
      <c r="Q205" s="90"/>
      <c r="R205" s="90"/>
      <c r="S205" s="90"/>
      <c r="T205" s="90"/>
      <c r="U205" s="95"/>
      <c r="V205" s="95"/>
      <c r="W205" s="95"/>
      <c r="X205" s="95"/>
      <c r="Y205" s="95"/>
      <c r="Z205" s="95"/>
    </row>
    <row r="206" spans="1:26" ht="46.5" x14ac:dyDescent="0.3">
      <c r="A206" s="38" t="s">
        <v>438</v>
      </c>
      <c r="B206" s="90"/>
      <c r="C206" s="57" t="s">
        <v>316</v>
      </c>
      <c r="D206" s="45" t="s">
        <v>197</v>
      </c>
      <c r="E206" s="94"/>
      <c r="F206" s="61">
        <v>27</v>
      </c>
      <c r="G206" s="94"/>
      <c r="H206" s="94"/>
      <c r="I206" s="94"/>
      <c r="J206" s="49">
        <v>20999.978571428568</v>
      </c>
      <c r="K206" s="49">
        <f t="shared" si="5"/>
        <v>20999.978571428568</v>
      </c>
      <c r="L206" s="133"/>
      <c r="M206" s="90"/>
      <c r="N206" s="90"/>
      <c r="O206" s="90"/>
      <c r="P206" s="90"/>
      <c r="Q206" s="90"/>
      <c r="R206" s="90"/>
      <c r="S206" s="90"/>
      <c r="T206" s="90"/>
      <c r="U206" s="95"/>
      <c r="V206" s="95"/>
      <c r="W206" s="95"/>
      <c r="X206" s="95"/>
      <c r="Y206" s="95"/>
      <c r="Z206" s="95"/>
    </row>
    <row r="207" spans="1:26" ht="46.5" x14ac:dyDescent="0.3">
      <c r="A207" s="38" t="s">
        <v>439</v>
      </c>
      <c r="B207" s="90"/>
      <c r="C207" s="57" t="s">
        <v>317</v>
      </c>
      <c r="D207" s="45" t="s">
        <v>197</v>
      </c>
      <c r="E207" s="94"/>
      <c r="F207" s="61">
        <v>4</v>
      </c>
      <c r="G207" s="94"/>
      <c r="H207" s="94"/>
      <c r="I207" s="94"/>
      <c r="J207" s="49">
        <v>4140</v>
      </c>
      <c r="K207" s="49">
        <f t="shared" si="5"/>
        <v>4140</v>
      </c>
      <c r="L207" s="133"/>
      <c r="M207" s="90"/>
      <c r="N207" s="90"/>
      <c r="O207" s="90"/>
      <c r="P207" s="90"/>
      <c r="Q207" s="90"/>
      <c r="R207" s="90"/>
      <c r="S207" s="90"/>
      <c r="T207" s="90"/>
      <c r="U207" s="95"/>
      <c r="V207" s="95"/>
      <c r="W207" s="95"/>
      <c r="X207" s="95"/>
      <c r="Y207" s="95"/>
      <c r="Z207" s="95"/>
    </row>
    <row r="208" spans="1:26" ht="46.5" x14ac:dyDescent="0.3">
      <c r="A208" s="38" t="s">
        <v>440</v>
      </c>
      <c r="B208" s="90"/>
      <c r="C208" s="57" t="s">
        <v>318</v>
      </c>
      <c r="D208" s="45" t="s">
        <v>197</v>
      </c>
      <c r="E208" s="94"/>
      <c r="F208" s="61">
        <v>15</v>
      </c>
      <c r="G208" s="94"/>
      <c r="H208" s="94"/>
      <c r="I208" s="94"/>
      <c r="J208" s="49">
        <v>780</v>
      </c>
      <c r="K208" s="49">
        <f t="shared" si="5"/>
        <v>780</v>
      </c>
      <c r="L208" s="133"/>
      <c r="M208" s="90"/>
      <c r="N208" s="90"/>
      <c r="O208" s="90"/>
      <c r="P208" s="90"/>
      <c r="Q208" s="90"/>
      <c r="R208" s="90"/>
      <c r="S208" s="90"/>
      <c r="T208" s="90"/>
      <c r="U208" s="95"/>
      <c r="V208" s="95"/>
      <c r="W208" s="95"/>
      <c r="X208" s="95"/>
      <c r="Y208" s="95"/>
      <c r="Z208" s="95"/>
    </row>
    <row r="209" spans="1:26" ht="46.5" x14ac:dyDescent="0.3">
      <c r="A209" s="38" t="s">
        <v>441</v>
      </c>
      <c r="B209" s="90"/>
      <c r="C209" s="57" t="s">
        <v>319</v>
      </c>
      <c r="D209" s="45" t="s">
        <v>197</v>
      </c>
      <c r="E209" s="94"/>
      <c r="F209" s="61">
        <v>28</v>
      </c>
      <c r="G209" s="94"/>
      <c r="H209" s="94"/>
      <c r="I209" s="94"/>
      <c r="J209" s="49">
        <v>1456</v>
      </c>
      <c r="K209" s="49">
        <f t="shared" si="5"/>
        <v>1456</v>
      </c>
      <c r="L209" s="133"/>
      <c r="M209" s="90"/>
      <c r="N209" s="90"/>
      <c r="O209" s="90"/>
      <c r="P209" s="90"/>
      <c r="Q209" s="90"/>
      <c r="R209" s="90"/>
      <c r="S209" s="90"/>
      <c r="T209" s="90"/>
      <c r="U209" s="95"/>
      <c r="V209" s="95"/>
      <c r="W209" s="95"/>
      <c r="X209" s="95"/>
      <c r="Y209" s="95"/>
      <c r="Z209" s="95"/>
    </row>
    <row r="210" spans="1:26" ht="46.5" x14ac:dyDescent="0.3">
      <c r="A210" s="38" t="s">
        <v>442</v>
      </c>
      <c r="B210" s="90"/>
      <c r="C210" s="57" t="s">
        <v>320</v>
      </c>
      <c r="D210" s="45" t="s">
        <v>197</v>
      </c>
      <c r="E210" s="94"/>
      <c r="F210" s="61">
        <v>16</v>
      </c>
      <c r="G210" s="94"/>
      <c r="H210" s="94"/>
      <c r="I210" s="94"/>
      <c r="J210" s="49">
        <v>880</v>
      </c>
      <c r="K210" s="49">
        <f t="shared" si="5"/>
        <v>880</v>
      </c>
      <c r="L210" s="133"/>
      <c r="M210" s="90"/>
      <c r="N210" s="90"/>
      <c r="O210" s="90"/>
      <c r="P210" s="90"/>
      <c r="Q210" s="90"/>
      <c r="R210" s="90"/>
      <c r="S210" s="90"/>
      <c r="T210" s="90"/>
      <c r="U210" s="95"/>
      <c r="V210" s="95"/>
      <c r="W210" s="95"/>
      <c r="X210" s="95"/>
      <c r="Y210" s="95"/>
      <c r="Z210" s="95"/>
    </row>
    <row r="211" spans="1:26" ht="46.5" x14ac:dyDescent="0.3">
      <c r="A211" s="38" t="s">
        <v>443</v>
      </c>
      <c r="B211" s="90"/>
      <c r="C211" s="57" t="s">
        <v>321</v>
      </c>
      <c r="D211" s="45" t="s">
        <v>197</v>
      </c>
      <c r="E211" s="94"/>
      <c r="F211" s="61">
        <v>12</v>
      </c>
      <c r="G211" s="94"/>
      <c r="H211" s="94"/>
      <c r="I211" s="94"/>
      <c r="J211" s="49">
        <v>660</v>
      </c>
      <c r="K211" s="49">
        <f t="shared" si="5"/>
        <v>660</v>
      </c>
      <c r="L211" s="133"/>
      <c r="M211" s="90"/>
      <c r="N211" s="90"/>
      <c r="O211" s="90"/>
      <c r="P211" s="90"/>
      <c r="Q211" s="90"/>
      <c r="R211" s="90"/>
      <c r="S211" s="90"/>
      <c r="T211" s="90"/>
      <c r="U211" s="95"/>
      <c r="V211" s="95"/>
      <c r="W211" s="95"/>
      <c r="X211" s="95"/>
      <c r="Y211" s="95"/>
      <c r="Z211" s="95"/>
    </row>
    <row r="212" spans="1:26" ht="46.5" x14ac:dyDescent="0.3">
      <c r="A212" s="38" t="s">
        <v>444</v>
      </c>
      <c r="B212" s="90"/>
      <c r="C212" s="57" t="s">
        <v>322</v>
      </c>
      <c r="D212" s="45" t="s">
        <v>197</v>
      </c>
      <c r="E212" s="94"/>
      <c r="F212" s="61">
        <v>4</v>
      </c>
      <c r="G212" s="94"/>
      <c r="H212" s="94"/>
      <c r="I212" s="94"/>
      <c r="J212" s="49">
        <v>1709.5999999999997</v>
      </c>
      <c r="K212" s="49">
        <f t="shared" si="5"/>
        <v>1709.5999999999997</v>
      </c>
      <c r="L212" s="133"/>
      <c r="M212" s="90"/>
      <c r="N212" s="90"/>
      <c r="O212" s="90"/>
      <c r="P212" s="90"/>
      <c r="Q212" s="90"/>
      <c r="R212" s="90"/>
      <c r="S212" s="90"/>
      <c r="T212" s="90"/>
      <c r="U212" s="95"/>
      <c r="V212" s="95"/>
      <c r="W212" s="95"/>
      <c r="X212" s="95"/>
      <c r="Y212" s="95"/>
      <c r="Z212" s="95"/>
    </row>
    <row r="213" spans="1:26" ht="92.25" customHeight="1" x14ac:dyDescent="0.3">
      <c r="A213" s="38" t="s">
        <v>445</v>
      </c>
      <c r="B213" s="90"/>
      <c r="C213" s="57" t="s">
        <v>323</v>
      </c>
      <c r="D213" s="45" t="s">
        <v>197</v>
      </c>
      <c r="E213" s="94"/>
      <c r="F213" s="61">
        <v>188</v>
      </c>
      <c r="G213" s="94"/>
      <c r="H213" s="94"/>
      <c r="I213" s="94"/>
      <c r="J213" s="49">
        <v>10996.649999999998</v>
      </c>
      <c r="K213" s="49">
        <f t="shared" si="5"/>
        <v>10996.649999999998</v>
      </c>
      <c r="L213" s="133"/>
      <c r="M213" s="90"/>
      <c r="N213" s="90"/>
      <c r="O213" s="90"/>
      <c r="P213" s="90"/>
      <c r="Q213" s="90"/>
      <c r="R213" s="90"/>
      <c r="S213" s="90"/>
      <c r="T213" s="90"/>
      <c r="U213" s="95"/>
      <c r="V213" s="95"/>
      <c r="W213" s="95"/>
      <c r="X213" s="95"/>
      <c r="Y213" s="95"/>
      <c r="Z213" s="95"/>
    </row>
    <row r="214" spans="1:26" ht="23.25" x14ac:dyDescent="0.3">
      <c r="A214" s="38" t="s">
        <v>446</v>
      </c>
      <c r="B214" s="90"/>
      <c r="C214" s="57" t="s">
        <v>324</v>
      </c>
      <c r="D214" s="45" t="s">
        <v>197</v>
      </c>
      <c r="E214" s="94"/>
      <c r="F214" s="61">
        <v>2</v>
      </c>
      <c r="G214" s="94"/>
      <c r="H214" s="94"/>
      <c r="I214" s="94"/>
      <c r="J214" s="49">
        <v>5008.2499999999991</v>
      </c>
      <c r="K214" s="49">
        <f t="shared" si="5"/>
        <v>5008.2499999999991</v>
      </c>
      <c r="L214" s="133"/>
      <c r="M214" s="90"/>
      <c r="N214" s="90"/>
      <c r="O214" s="90"/>
      <c r="P214" s="90"/>
      <c r="Q214" s="90"/>
      <c r="R214" s="90"/>
      <c r="S214" s="90"/>
      <c r="T214" s="90"/>
      <c r="U214" s="95"/>
      <c r="V214" s="95"/>
      <c r="W214" s="95"/>
      <c r="X214" s="95"/>
      <c r="Y214" s="95"/>
      <c r="Z214" s="95"/>
    </row>
    <row r="215" spans="1:26" ht="23.25" x14ac:dyDescent="0.3">
      <c r="A215" s="38" t="s">
        <v>447</v>
      </c>
      <c r="B215" s="90"/>
      <c r="C215" s="57" t="s">
        <v>325</v>
      </c>
      <c r="D215" s="45" t="s">
        <v>197</v>
      </c>
      <c r="E215" s="94"/>
      <c r="F215" s="61">
        <v>5</v>
      </c>
      <c r="G215" s="94"/>
      <c r="H215" s="94"/>
      <c r="I215" s="94"/>
      <c r="J215" s="49">
        <v>1224.9999999999998</v>
      </c>
      <c r="K215" s="49">
        <f t="shared" si="5"/>
        <v>1224.9999999999998</v>
      </c>
      <c r="L215" s="133"/>
      <c r="M215" s="90"/>
      <c r="N215" s="90"/>
      <c r="O215" s="90"/>
      <c r="P215" s="90"/>
      <c r="Q215" s="90"/>
      <c r="R215" s="90"/>
      <c r="S215" s="90"/>
      <c r="T215" s="90"/>
      <c r="U215" s="95"/>
      <c r="V215" s="95"/>
      <c r="W215" s="95"/>
      <c r="X215" s="95"/>
      <c r="Y215" s="95"/>
      <c r="Z215" s="95"/>
    </row>
    <row r="216" spans="1:26" ht="23.25" x14ac:dyDescent="0.3">
      <c r="A216" s="38" t="s">
        <v>448</v>
      </c>
      <c r="B216" s="90"/>
      <c r="C216" s="57" t="s">
        <v>326</v>
      </c>
      <c r="D216" s="45" t="s">
        <v>197</v>
      </c>
      <c r="E216" s="94"/>
      <c r="F216" s="61">
        <v>50</v>
      </c>
      <c r="G216" s="94"/>
      <c r="H216" s="94"/>
      <c r="I216" s="94"/>
      <c r="J216" s="49">
        <f>1607.2/1.12</f>
        <v>1435</v>
      </c>
      <c r="K216" s="49">
        <f t="shared" si="5"/>
        <v>1435</v>
      </c>
      <c r="L216" s="133"/>
      <c r="M216" s="90"/>
      <c r="N216" s="90"/>
      <c r="O216" s="90"/>
      <c r="P216" s="90"/>
      <c r="Q216" s="90"/>
      <c r="R216" s="90"/>
      <c r="S216" s="90"/>
      <c r="T216" s="90"/>
      <c r="U216" s="95"/>
      <c r="V216" s="95"/>
      <c r="W216" s="95"/>
      <c r="X216" s="95"/>
      <c r="Y216" s="95"/>
      <c r="Z216" s="95"/>
    </row>
    <row r="220" spans="1:26" x14ac:dyDescent="0.3">
      <c r="D220" s="1"/>
      <c r="E220" s="1"/>
      <c r="F220" s="1"/>
      <c r="G220" s="1"/>
      <c r="H220" s="1"/>
      <c r="I220" s="1"/>
      <c r="J220" s="1"/>
      <c r="K220" s="1"/>
      <c r="L220" s="1"/>
    </row>
    <row r="221" spans="1:26" ht="23.25" x14ac:dyDescent="0.35">
      <c r="C221" s="67" t="s">
        <v>204</v>
      </c>
      <c r="D221" s="68"/>
      <c r="E221" s="69"/>
      <c r="F221" s="69"/>
      <c r="G221" s="70"/>
      <c r="H221" s="71"/>
      <c r="I221" s="69"/>
      <c r="J221" s="72"/>
      <c r="K221" s="73"/>
      <c r="L221" s="74"/>
      <c r="M221" s="70"/>
      <c r="N221" s="75" t="s">
        <v>209</v>
      </c>
    </row>
    <row r="222" spans="1:26" ht="23.25" x14ac:dyDescent="0.35">
      <c r="C222" s="67"/>
      <c r="D222" s="68"/>
      <c r="E222" s="69"/>
      <c r="F222" s="69"/>
      <c r="G222" s="70"/>
      <c r="H222" s="71"/>
      <c r="I222" s="69"/>
      <c r="J222" s="72"/>
      <c r="K222" s="73"/>
      <c r="L222" s="74"/>
      <c r="M222" s="70"/>
      <c r="N222" s="75"/>
    </row>
    <row r="223" spans="1:26" ht="23.25" x14ac:dyDescent="0.35">
      <c r="C223" s="76"/>
      <c r="D223" s="68"/>
      <c r="E223" s="69"/>
      <c r="F223" s="69"/>
      <c r="G223" s="70"/>
      <c r="H223" s="71"/>
      <c r="I223" s="69"/>
      <c r="J223" s="72"/>
      <c r="K223" s="73"/>
      <c r="L223" s="74"/>
      <c r="M223" s="70"/>
      <c r="N223" s="75"/>
    </row>
    <row r="224" spans="1:26" ht="23.25" x14ac:dyDescent="0.35">
      <c r="C224" s="77" t="s">
        <v>205</v>
      </c>
      <c r="D224" s="68"/>
      <c r="E224" s="71"/>
      <c r="F224" s="71"/>
      <c r="G224" s="70"/>
      <c r="H224" s="71"/>
      <c r="I224" s="71"/>
      <c r="J224" s="72"/>
      <c r="K224" s="73"/>
      <c r="L224" s="74"/>
      <c r="M224" s="70"/>
      <c r="N224" s="75" t="s">
        <v>210</v>
      </c>
    </row>
    <row r="225" spans="3:17" ht="23.25" x14ac:dyDescent="0.35">
      <c r="C225" s="77"/>
      <c r="D225" s="68"/>
      <c r="E225" s="71"/>
      <c r="F225" s="71"/>
      <c r="G225" s="70"/>
      <c r="H225" s="71"/>
      <c r="I225" s="71"/>
      <c r="J225" s="72"/>
      <c r="K225" s="73"/>
      <c r="L225" s="74"/>
      <c r="M225" s="70"/>
      <c r="N225" s="75"/>
    </row>
    <row r="226" spans="3:17" ht="23.25" x14ac:dyDescent="0.35">
      <c r="C226" s="78"/>
      <c r="D226" s="79"/>
      <c r="E226" s="71"/>
      <c r="F226" s="71"/>
      <c r="G226" s="70"/>
      <c r="H226" s="71"/>
      <c r="I226" s="71"/>
      <c r="J226" s="80"/>
      <c r="K226" s="73"/>
      <c r="L226" s="81"/>
      <c r="M226" s="70"/>
      <c r="N226" s="75"/>
    </row>
    <row r="227" spans="3:17" ht="23.25" x14ac:dyDescent="0.35">
      <c r="C227" s="77" t="s">
        <v>206</v>
      </c>
      <c r="D227" s="68"/>
      <c r="E227" s="69"/>
      <c r="F227" s="69"/>
      <c r="G227" s="70"/>
      <c r="H227" s="71"/>
      <c r="I227" s="69"/>
      <c r="J227" s="72"/>
      <c r="K227" s="73"/>
      <c r="L227" s="74"/>
      <c r="M227" s="70"/>
      <c r="N227" s="75" t="s">
        <v>211</v>
      </c>
    </row>
    <row r="228" spans="3:17" ht="23.25" x14ac:dyDescent="0.35">
      <c r="C228" s="77"/>
      <c r="D228" s="68"/>
      <c r="E228" s="69"/>
      <c r="F228" s="69"/>
      <c r="G228" s="70"/>
      <c r="H228" s="71"/>
      <c r="I228" s="69"/>
      <c r="J228" s="72"/>
      <c r="K228" s="73"/>
      <c r="L228" s="74"/>
      <c r="M228" s="70"/>
      <c r="N228" s="75"/>
    </row>
    <row r="229" spans="3:17" ht="23.25" x14ac:dyDescent="0.35">
      <c r="C229" s="67"/>
      <c r="D229" s="68"/>
      <c r="E229" s="71"/>
      <c r="F229" s="71"/>
      <c r="G229" s="70"/>
      <c r="H229" s="69"/>
      <c r="I229" s="71"/>
      <c r="J229" s="72"/>
      <c r="K229" s="73"/>
      <c r="L229" s="74"/>
      <c r="M229" s="70"/>
      <c r="N229" s="75"/>
    </row>
    <row r="230" spans="3:17" ht="23.25" x14ac:dyDescent="0.35">
      <c r="C230" s="67" t="s">
        <v>207</v>
      </c>
      <c r="D230" s="82"/>
      <c r="E230" s="71"/>
      <c r="F230" s="71"/>
      <c r="G230" s="70"/>
      <c r="H230" s="69"/>
      <c r="I230" s="71"/>
      <c r="J230" s="72"/>
      <c r="K230" s="73"/>
      <c r="L230" s="74"/>
      <c r="M230" s="70"/>
      <c r="N230" s="75" t="s">
        <v>212</v>
      </c>
    </row>
    <row r="231" spans="3:17" ht="23.25" x14ac:dyDescent="0.35">
      <c r="C231" s="67"/>
      <c r="D231" s="82"/>
      <c r="E231" s="71"/>
      <c r="F231" s="71"/>
      <c r="G231" s="70"/>
      <c r="H231" s="69"/>
      <c r="I231" s="71"/>
      <c r="J231" s="72"/>
      <c r="K231" s="73"/>
      <c r="L231" s="74"/>
      <c r="M231" s="70"/>
      <c r="N231" s="75"/>
    </row>
    <row r="232" spans="3:17" ht="23.25" x14ac:dyDescent="0.35">
      <c r="C232" s="83"/>
      <c r="D232" s="71"/>
      <c r="E232" s="84"/>
      <c r="F232" s="71"/>
      <c r="G232" s="84"/>
      <c r="H232" s="84"/>
      <c r="I232" s="84"/>
      <c r="J232" s="72"/>
      <c r="K232" s="71"/>
      <c r="L232" s="74"/>
      <c r="M232" s="70"/>
      <c r="N232" s="75"/>
    </row>
    <row r="233" spans="3:17" ht="23.25" x14ac:dyDescent="0.35">
      <c r="C233" s="67" t="s">
        <v>208</v>
      </c>
      <c r="D233" s="82"/>
      <c r="E233" s="71"/>
      <c r="F233" s="71"/>
      <c r="G233" s="70"/>
      <c r="H233" s="69"/>
      <c r="I233" s="71"/>
      <c r="J233" s="84"/>
      <c r="K233" s="73"/>
      <c r="L233" s="74"/>
      <c r="M233" s="70"/>
      <c r="N233" s="75" t="s">
        <v>213</v>
      </c>
    </row>
    <row r="234" spans="3:17" x14ac:dyDescent="0.3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</sheetData>
  <mergeCells count="60">
    <mergeCell ref="A9:A11"/>
    <mergeCell ref="H9:H11"/>
    <mergeCell ref="B9:B11"/>
    <mergeCell ref="D9:D11"/>
    <mergeCell ref="E9:E11"/>
    <mergeCell ref="F9:F11"/>
    <mergeCell ref="G9:G11"/>
    <mergeCell ref="L18:L23"/>
    <mergeCell ref="L25:L30"/>
    <mergeCell ref="Y8:Y10"/>
    <mergeCell ref="Z8:Z10"/>
    <mergeCell ref="W8:W10"/>
    <mergeCell ref="X8:X10"/>
    <mergeCell ref="S8:S10"/>
    <mergeCell ref="T8:T10"/>
    <mergeCell ref="U8:U10"/>
    <mergeCell ref="V8:V10"/>
    <mergeCell ref="M8:M10"/>
    <mergeCell ref="N8:N10"/>
    <mergeCell ref="O8:O10"/>
    <mergeCell ref="P8:P10"/>
    <mergeCell ref="Q8:Q10"/>
    <mergeCell ref="R8:R10"/>
    <mergeCell ref="S5:T5"/>
    <mergeCell ref="U5:V5"/>
    <mergeCell ref="W5:X5"/>
    <mergeCell ref="A8:F8"/>
    <mergeCell ref="L8:L10"/>
    <mergeCell ref="K5:K6"/>
    <mergeCell ref="L5:L6"/>
    <mergeCell ref="M5:N5"/>
    <mergeCell ref="O5:O6"/>
    <mergeCell ref="P5:P6"/>
    <mergeCell ref="Q5:R5"/>
    <mergeCell ref="J5:J6"/>
    <mergeCell ref="A2:Z2"/>
    <mergeCell ref="A4:A6"/>
    <mergeCell ref="B4:G4"/>
    <mergeCell ref="H4:H6"/>
    <mergeCell ref="I4:L4"/>
    <mergeCell ref="M4:P4"/>
    <mergeCell ref="Q4:X4"/>
    <mergeCell ref="Y4:Y6"/>
    <mergeCell ref="Z4:Z6"/>
    <mergeCell ref="B5:B6"/>
    <mergeCell ref="C5:C6"/>
    <mergeCell ref="D5:D6"/>
    <mergeCell ref="E5:F5"/>
    <mergeCell ref="G5:G6"/>
    <mergeCell ref="I5:I6"/>
    <mergeCell ref="L97:L154"/>
    <mergeCell ref="L155:L216"/>
    <mergeCell ref="L87:L89"/>
    <mergeCell ref="L33:L34"/>
    <mergeCell ref="L70:L72"/>
    <mergeCell ref="L38:L39"/>
    <mergeCell ref="L42:L47"/>
    <mergeCell ref="L51:L52"/>
    <mergeCell ref="L59:L62"/>
    <mergeCell ref="L64:L67"/>
  </mergeCells>
  <pageMargins left="0.11811023622047245" right="0.11811023622047245" top="0.35433070866141736" bottom="0.35433070866141736" header="0.31496062992125984" footer="0.31496062992125984"/>
  <pageSetup paperSize="9" scale="28" orientation="landscape" horizontalDpi="180" verticalDpi="180" r:id="rId1"/>
  <rowBreaks count="2" manualBreakCount="2">
    <brk id="26" max="25" man="1"/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2018-09-07T05:16:27Z</dcterms:modified>
</cp:coreProperties>
</file>